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<sst xmlns="http://schemas.openxmlformats.org/spreadsheetml/2006/main" count="689" uniqueCount="191">
  <si>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</si>
  <si>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</si>
  <si>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</si>
  <si>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</si>
  <si>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</si>
  <si>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</si>
  <si>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</si>
  <si>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</si>
  <si>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</si>
  <si>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</si>
  <si>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</si>
  <si>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</si>
  <si>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</si>
  <si>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</si>
  <si>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</si>
  <si>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</si>
  <si>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</si>
  <si>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</si>
  <si>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</si>
  <si>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</si>
  <si>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</si>
  <si>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</si>
  <si>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</si>
  <si>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</si>
  <si>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</si>
  <si>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</si>
  <si>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</si>
  <si>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</si>
  <si>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</si>
  <si>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</si>
  <si>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</si>
  <si>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</si>
  <si>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</si>
  <si>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</si>
  <si>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</si>
  <si>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</si>
  <si>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</si>
  <si>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</si>
  <si>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</si>
  <si>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</si>
  <si>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</si>
  <si>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</si>
  <si>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</si>
  <si>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</si>
  <si>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</si>
  <si>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</si>
  <si>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</si>
  <si>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</si>
  <si>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</si>
  <si>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</si>
  <si>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</si>
  <si>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</si>
  <si>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</si>
  <si>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</si>
  <si>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</si>
  <si>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</si>
  <si>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</si>
  <si>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</si>
  <si>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</si>
  <si>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</si>
  <si>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</si>
  <si>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</si>
  <si>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</si>
  <si>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</si>
  <si>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</si>
  <si>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</si>
  <si>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</si>
  <si>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</si>
  <si>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</si>
  <si>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</si>
  <si>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</si>
  <si>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</si>
  <si>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</si>
  <si>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</si>
  <si>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</si>
  <si>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</si>
  <si>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</si>
  <si>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</si>
  <si>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</si>
  <si>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</si>
  <si>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</si>
  <si>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</si>
  <si>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</si>
  <si>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</si>
  <si>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</si>
  <si>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</si>
  <si>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</si>
  <si>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</si>
  <si>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</si>
  <si>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</si>
  <si>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</si>
  <si>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</si>
  <si>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</si>
  <si>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</si>
  <si>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</si>
  <si>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</si>
  <si>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</si>
  <si>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</si>
  <si>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</si>
  <si>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</si>
  <si>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</si>
  <si>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</si>
  <si>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</si>
  <si>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</si>
  <si>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</si>
  <si>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</si>
  <si>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</si>
  <si>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</si>
  <si>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</si>
  <si>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</si>
  <si>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</si>
  <si>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</si>
  <si>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</si>
  <si>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</si>
  <si>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</si>
  <si>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</si>
  <si>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</si>
  <si>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</si>
  <si>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</si>
  <si>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</si>
  <si>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</si>
  <si>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</si>
  <si>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</si>
  <si>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</si>
  <si>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</si>
  <si>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</si>
  <si>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</si>
  <si>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</si>
  <si>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</si>
  <si>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</si>
  <si>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</si>
  <si>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</si>
  <si>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</si>
  <si>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</si>
  <si>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</si>
  <si>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</si>
  <si>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</si>
  <si>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</si>
  <si>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</si>
  <si>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</si>
  <si>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</si>
  <si>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</si>
  <si>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</si>
  <si>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</si>
  <si>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</si>
  <si>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</si>
  <si>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</si>
  <si>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</si>
  <si>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</si>
  <si>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</si>
  <si>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</si>
  <si>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</si>
  <si>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</si>
  <si>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</si>
  <si>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</si>
  <si>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</si>
  <si>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</si>
  <si>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</si>
  <si>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</si>
  <si>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</si>
  <si>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</si>
  <si>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</si>
  <si>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</si>
  <si>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</si>
  <si>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</si>
  <si>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</si>
  <si>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</si>
  <si>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</si>
  <si>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</si>
  <si>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</si>
  <si>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</si>
  <si>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</si>
  <si>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</si>
  <si>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</si>
  <si>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</si>
  <si>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</si>
  <si>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</si>
  <si>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</si>
  <si>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</si>
  <si>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</si>
  <si>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</si>
  <si>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</si>
  <si>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</si>
  <si>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</si>
  <si>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</si>
  <si>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</si>
  <si>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</si>
  <si>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</si>
  <si>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</si>
  <si>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</si>
  <si>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27.04.2018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</si>
</sst>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25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24" fillId="0" borderId="0">
      <alignment/>
      <protection/>
    </xf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5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5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7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0" fontId="88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4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89" fillId="41" borderId="10" xfId="0" applyNumberFormat="1" applyFont="1" applyFill="1" applyBorder="1" applyAlignment="1">
      <alignment/>
    </xf>
    <xf numFmtId="182" fontId="89" fillId="41" borderId="10" xfId="0" applyNumberFormat="1" applyFont="1" applyFill="1" applyBorder="1" applyAlignment="1">
      <alignment/>
    </xf>
    <xf numFmtId="0" fontId="88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8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8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89" fillId="41" borderId="10" xfId="0" applyNumberFormat="1" applyFont="1" applyFill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182" fontId="49" fillId="0" borderId="10" xfId="0" applyNumberFormat="1" applyFont="1" applyBorder="1" applyAlignment="1">
      <alignment/>
    </xf>
    <xf numFmtId="182" fontId="49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4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198172.27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59"/>
  <sheetViews>
    <sheetView tabSelected="1" zoomScale="72" zoomScaleNormal="72" zoomScalePageLayoutView="0" workbookViewId="0" topLeftCell="B1">
      <pane xSplit="3" ySplit="8" topLeftCell="E9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1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4" t="s">
        <v>190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186"/>
    </row>
    <row r="2" spans="2:25" s="1" customFormat="1" ht="15.75" customHeight="1">
      <c r="B2" s="355"/>
      <c r="C2" s="355"/>
      <c r="D2" s="355"/>
      <c r="E2" s="355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6"/>
      <c r="B3" s="358"/>
      <c r="C3" s="359" t="s">
        <v>0</v>
      </c>
      <c r="D3" s="360" t="s">
        <v>131</v>
      </c>
      <c r="E3" s="360" t="s">
        <v>179</v>
      </c>
      <c r="F3" s="25"/>
      <c r="G3" s="361" t="s">
        <v>26</v>
      </c>
      <c r="H3" s="362"/>
      <c r="I3" s="362"/>
      <c r="J3" s="362"/>
      <c r="K3" s="36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4" t="s">
        <v>185</v>
      </c>
      <c r="V3" s="367" t="s">
        <v>186</v>
      </c>
      <c r="W3" s="367"/>
      <c r="X3" s="367"/>
      <c r="Y3" s="194"/>
    </row>
    <row r="4" spans="1:24" ht="22.5" customHeight="1">
      <c r="A4" s="356"/>
      <c r="B4" s="358"/>
      <c r="C4" s="359"/>
      <c r="D4" s="360"/>
      <c r="E4" s="360"/>
      <c r="F4" s="368" t="s">
        <v>182</v>
      </c>
      <c r="G4" s="370" t="s">
        <v>31</v>
      </c>
      <c r="H4" s="372" t="s">
        <v>183</v>
      </c>
      <c r="I4" s="365" t="s">
        <v>184</v>
      </c>
      <c r="J4" s="372" t="s">
        <v>132</v>
      </c>
      <c r="K4" s="365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5"/>
      <c r="V4" s="374" t="s">
        <v>189</v>
      </c>
      <c r="W4" s="372" t="s">
        <v>44</v>
      </c>
      <c r="X4" s="376" t="s">
        <v>43</v>
      </c>
    </row>
    <row r="5" spans="1:24" ht="67.5" customHeight="1">
      <c r="A5" s="357"/>
      <c r="B5" s="358"/>
      <c r="C5" s="359"/>
      <c r="D5" s="360"/>
      <c r="E5" s="360"/>
      <c r="F5" s="369"/>
      <c r="G5" s="371"/>
      <c r="H5" s="373"/>
      <c r="I5" s="366"/>
      <c r="J5" s="373"/>
      <c r="K5" s="366"/>
      <c r="L5" s="377" t="s">
        <v>135</v>
      </c>
      <c r="M5" s="378"/>
      <c r="N5" s="379"/>
      <c r="O5" s="380" t="s">
        <v>168</v>
      </c>
      <c r="P5" s="381"/>
      <c r="Q5" s="382"/>
      <c r="R5" s="383" t="s">
        <v>187</v>
      </c>
      <c r="S5" s="383"/>
      <c r="T5" s="383"/>
      <c r="U5" s="366"/>
      <c r="V5" s="375"/>
      <c r="W5" s="373"/>
      <c r="X5" s="37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483212.14999999997</v>
      </c>
      <c r="H8" s="103">
        <f>G8-F8</f>
        <v>-4676.1900000000605</v>
      </c>
      <c r="I8" s="210">
        <f aca="true" t="shared" si="0" ref="I8:I15">G8/F8</f>
        <v>0.9904154503876849</v>
      </c>
      <c r="J8" s="104">
        <f aca="true" t="shared" si="1" ref="J8:J52">G8-E8</f>
        <v>-1097421.6500000001</v>
      </c>
      <c r="K8" s="156">
        <f aca="true" t="shared" si="2" ref="K8:K14">G8/E8</f>
        <v>0.30570784327147754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82899.88999999996</v>
      </c>
      <c r="T8" s="143">
        <f aca="true" t="shared" si="6" ref="T8:T20">G8/R8</f>
        <v>1.2070880617046302</v>
      </c>
      <c r="U8" s="103">
        <f>U9+U15+U18+U19+U23+U17</f>
        <v>126345.40100000001</v>
      </c>
      <c r="V8" s="103">
        <f>V9+V15+V18+V19+V23+V17</f>
        <v>116094.04999999999</v>
      </c>
      <c r="W8" s="103">
        <f>V8-U8</f>
        <v>-10251.351000000024</v>
      </c>
      <c r="X8" s="143">
        <f aca="true" t="shared" si="7" ref="X8:X15">V8/U8</f>
        <v>0.9188624918765343</v>
      </c>
      <c r="Y8" s="199">
        <f aca="true" t="shared" si="8" ref="Y8:Y22">T8-Q8</f>
        <v>0.018271650173499188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288200.18</v>
      </c>
      <c r="H9" s="102">
        <f>G9-F9</f>
        <v>4484.039999999979</v>
      </c>
      <c r="I9" s="208">
        <f t="shared" si="0"/>
        <v>1.0158046701185206</v>
      </c>
      <c r="J9" s="108">
        <f t="shared" si="1"/>
        <v>-668002.8200000001</v>
      </c>
      <c r="K9" s="148">
        <f t="shared" si="2"/>
        <v>0.3014006230894486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65104.07999999999</v>
      </c>
      <c r="T9" s="144">
        <f t="shared" si="6"/>
        <v>1.2918207893369718</v>
      </c>
      <c r="U9" s="107">
        <f>F9-березень!F9</f>
        <v>74519.801</v>
      </c>
      <c r="V9" s="110">
        <f>G9-березень!G9</f>
        <v>69404.65</v>
      </c>
      <c r="W9" s="111">
        <f>V9-U9</f>
        <v>-5115.151000000013</v>
      </c>
      <c r="X9" s="148">
        <f t="shared" si="7"/>
        <v>0.9313584989310424</v>
      </c>
      <c r="Y9" s="200">
        <f t="shared" si="8"/>
        <v>0.059317397449814235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261697.13</v>
      </c>
      <c r="H10" s="71">
        <f aca="true" t="shared" si="9" ref="H10:H47">G10-F10</f>
        <v>-481.570000000007</v>
      </c>
      <c r="I10" s="209">
        <f t="shared" si="0"/>
        <v>0.9981631993750827</v>
      </c>
      <c r="J10" s="72">
        <f t="shared" si="1"/>
        <v>-620105.87</v>
      </c>
      <c r="K10" s="75">
        <f t="shared" si="2"/>
        <v>0.2967750506632434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57331.27000000002</v>
      </c>
      <c r="T10" s="145">
        <f t="shared" si="6"/>
        <v>1.2805325214299492</v>
      </c>
      <c r="U10" s="73">
        <f>F10-березень!F10</f>
        <v>69300</v>
      </c>
      <c r="V10" s="98">
        <f>G10-березень!G10</f>
        <v>61862.23999999999</v>
      </c>
      <c r="W10" s="74">
        <f aca="true" t="shared" si="10" ref="W10:W52">V10-U10</f>
        <v>-7437.760000000009</v>
      </c>
      <c r="X10" s="75">
        <f t="shared" si="7"/>
        <v>0.8926730158730157</v>
      </c>
      <c r="Y10" s="198">
        <f t="shared" si="8"/>
        <v>0.03838107680695835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16338.99</v>
      </c>
      <c r="H11" s="71">
        <f t="shared" si="9"/>
        <v>1804.289999999999</v>
      </c>
      <c r="I11" s="209">
        <f t="shared" si="0"/>
        <v>1.1241367210881545</v>
      </c>
      <c r="J11" s="72">
        <f t="shared" si="1"/>
        <v>-33561.01</v>
      </c>
      <c r="K11" s="75">
        <f t="shared" si="2"/>
        <v>0.3274346693386774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3909.84</v>
      </c>
      <c r="T11" s="145">
        <f t="shared" si="6"/>
        <v>1.3145701838017885</v>
      </c>
      <c r="U11" s="73">
        <f>F11-березень!F11</f>
        <v>3780</v>
      </c>
      <c r="V11" s="98">
        <f>G11-березень!G11</f>
        <v>4315.799999999999</v>
      </c>
      <c r="W11" s="74">
        <f t="shared" si="10"/>
        <v>535.7999999999993</v>
      </c>
      <c r="X11" s="75">
        <f t="shared" si="7"/>
        <v>1.1417460317460315</v>
      </c>
      <c r="Y11" s="198">
        <f t="shared" si="8"/>
        <v>0.14090570930829305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3879.17</v>
      </c>
      <c r="H12" s="71">
        <f t="shared" si="9"/>
        <v>734.7600000000002</v>
      </c>
      <c r="I12" s="209">
        <f t="shared" si="0"/>
        <v>1.2336718176064827</v>
      </c>
      <c r="J12" s="72">
        <f t="shared" si="1"/>
        <v>-8120.83</v>
      </c>
      <c r="K12" s="75">
        <f t="shared" si="2"/>
        <v>0.3232641666666667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1269.58</v>
      </c>
      <c r="T12" s="145">
        <f t="shared" si="6"/>
        <v>1.4865055430163359</v>
      </c>
      <c r="U12" s="73">
        <f>F12-березень!F12</f>
        <v>850.0009999999997</v>
      </c>
      <c r="V12" s="98">
        <f>G12-березень!G12</f>
        <v>600.02</v>
      </c>
      <c r="W12" s="74">
        <f t="shared" si="10"/>
        <v>-249.98099999999977</v>
      </c>
      <c r="X12" s="75">
        <f t="shared" si="7"/>
        <v>0.7059050518764097</v>
      </c>
      <c r="Y12" s="198">
        <f t="shared" si="8"/>
        <v>0.485850948135518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4977.28</v>
      </c>
      <c r="H13" s="71">
        <f t="shared" si="9"/>
        <v>1363.58</v>
      </c>
      <c r="I13" s="209">
        <f t="shared" si="0"/>
        <v>1.3773362481666989</v>
      </c>
      <c r="J13" s="72">
        <f t="shared" si="1"/>
        <v>-7022.72</v>
      </c>
      <c r="K13" s="75">
        <f t="shared" si="2"/>
        <v>0.4147733333333333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1767.9499999999998</v>
      </c>
      <c r="T13" s="145">
        <f t="shared" si="6"/>
        <v>1.5508782206878071</v>
      </c>
      <c r="U13" s="73">
        <f>F13-березень!F13</f>
        <v>556.7999999999997</v>
      </c>
      <c r="V13" s="98">
        <f>G13-березень!G13</f>
        <v>1626.6</v>
      </c>
      <c r="W13" s="74">
        <f t="shared" si="10"/>
        <v>1069.8000000000002</v>
      </c>
      <c r="X13" s="75">
        <f t="shared" si="7"/>
        <v>2.921336206896553</v>
      </c>
      <c r="Y13" s="198">
        <f t="shared" si="8"/>
        <v>0.35527922060710404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36287.8</v>
      </c>
      <c r="H19" s="102">
        <f t="shared" si="9"/>
        <v>-8702.199999999997</v>
      </c>
      <c r="I19" s="208">
        <f t="shared" si="12"/>
        <v>0.8065747943987553</v>
      </c>
      <c r="J19" s="108">
        <f t="shared" si="1"/>
        <v>-115440.2</v>
      </c>
      <c r="K19" s="108">
        <f t="shared" si="11"/>
        <v>23.916350311082994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183.04000000000087</v>
      </c>
      <c r="T19" s="146">
        <f t="shared" si="6"/>
        <v>1.005069691641767</v>
      </c>
      <c r="U19" s="107">
        <f>F19-березень!F19</f>
        <v>11375</v>
      </c>
      <c r="V19" s="110">
        <f>G19-березень!G19</f>
        <v>8682.220000000001</v>
      </c>
      <c r="W19" s="111">
        <f t="shared" si="10"/>
        <v>-2692.779999999999</v>
      </c>
      <c r="X19" s="148">
        <f t="shared" si="13"/>
        <v>0.763272087912088</v>
      </c>
      <c r="Y19" s="197">
        <f t="shared" si="8"/>
        <v>-0.23911092184502358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16356.55</v>
      </c>
      <c r="H20" s="170">
        <f t="shared" si="9"/>
        <v>-1333.4500000000007</v>
      </c>
      <c r="I20" s="211">
        <f t="shared" si="12"/>
        <v>0.9246212549462973</v>
      </c>
      <c r="J20" s="171">
        <f t="shared" si="1"/>
        <v>-50351.45</v>
      </c>
      <c r="K20" s="171">
        <f t="shared" si="11"/>
        <v>24.519622833843016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-5623.0300000000025</v>
      </c>
      <c r="T20" s="172">
        <f t="shared" si="6"/>
        <v>0.744170270769505</v>
      </c>
      <c r="U20" s="136">
        <f>F20-березень!F20</f>
        <v>4475</v>
      </c>
      <c r="V20" s="124">
        <f>G20-березень!G20</f>
        <v>3718.1799999999985</v>
      </c>
      <c r="W20" s="116">
        <f t="shared" si="10"/>
        <v>-756.8200000000015</v>
      </c>
      <c r="X20" s="180">
        <f t="shared" si="13"/>
        <v>0.8308782122905024</v>
      </c>
      <c r="Y20" s="197">
        <f t="shared" si="8"/>
        <v>-0.35414877817062895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4521.72</v>
      </c>
      <c r="H21" s="170">
        <f t="shared" si="9"/>
        <v>-678.2799999999997</v>
      </c>
      <c r="I21" s="211">
        <f t="shared" si="12"/>
        <v>0.8695615384615385</v>
      </c>
      <c r="J21" s="171">
        <f t="shared" si="1"/>
        <v>-11174.279999999999</v>
      </c>
      <c r="K21" s="171">
        <f t="shared" si="11"/>
        <v>28.80810397553517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1402.7800000000002</v>
      </c>
      <c r="T21" s="172"/>
      <c r="U21" s="136">
        <f>F21-березень!F21</f>
        <v>1300</v>
      </c>
      <c r="V21" s="124">
        <f>G21-березень!G21</f>
        <v>1008.8600000000001</v>
      </c>
      <c r="W21" s="116">
        <f t="shared" si="10"/>
        <v>-291.1399999999999</v>
      </c>
      <c r="X21" s="180">
        <f t="shared" si="13"/>
        <v>0.7760461538461539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15409.54</v>
      </c>
      <c r="H22" s="170">
        <f t="shared" si="9"/>
        <v>-6690.459999999999</v>
      </c>
      <c r="I22" s="211">
        <f t="shared" si="12"/>
        <v>0.6972642533936652</v>
      </c>
      <c r="J22" s="171">
        <f t="shared" si="1"/>
        <v>-53914.46</v>
      </c>
      <c r="K22" s="171">
        <f t="shared" si="11"/>
        <v>22.228290346777452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4403.300000000001</v>
      </c>
      <c r="T22" s="172"/>
      <c r="U22" s="136">
        <f>F22-березень!F22</f>
        <v>5600</v>
      </c>
      <c r="V22" s="124">
        <f>G22-березень!G22</f>
        <v>3955.1900000000005</v>
      </c>
      <c r="W22" s="116">
        <f t="shared" si="10"/>
        <v>-1644.8099999999995</v>
      </c>
      <c r="X22" s="180">
        <f t="shared" si="13"/>
        <v>0.7062839285714286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158192.25</v>
      </c>
      <c r="H23" s="102">
        <f t="shared" si="9"/>
        <v>-804.9500000000116</v>
      </c>
      <c r="I23" s="208">
        <f t="shared" si="12"/>
        <v>0.9949373322297499</v>
      </c>
      <c r="J23" s="108">
        <f t="shared" si="1"/>
        <v>-313374.94999999995</v>
      </c>
      <c r="K23" s="108">
        <f t="shared" si="11"/>
        <v>33.54606724131789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16882.959999999992</v>
      </c>
      <c r="T23" s="147">
        <f aca="true" t="shared" si="14" ref="T23:T41">G23/R23</f>
        <v>1.119475230538629</v>
      </c>
      <c r="U23" s="107">
        <f>F23-березень!F23</f>
        <v>40445.600000000006</v>
      </c>
      <c r="V23" s="110">
        <f>G23-березень!G23</f>
        <v>38007.119999999995</v>
      </c>
      <c r="W23" s="111">
        <f t="shared" si="10"/>
        <v>-2438.4800000000105</v>
      </c>
      <c r="X23" s="148">
        <f t="shared" si="13"/>
        <v>0.9397096346697784</v>
      </c>
      <c r="Y23" s="197">
        <f>T23-Q23</f>
        <v>0.024603676773933714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67787.96</v>
      </c>
      <c r="H24" s="102">
        <f t="shared" si="9"/>
        <v>-2002.050000000003</v>
      </c>
      <c r="I24" s="208">
        <f t="shared" si="12"/>
        <v>0.9713132295008985</v>
      </c>
      <c r="J24" s="108">
        <f t="shared" si="1"/>
        <v>-149054.03999999998</v>
      </c>
      <c r="K24" s="148">
        <f aca="true" t="shared" si="15" ref="K24:K41">G24/E24</f>
        <v>0.31261453039540316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110.9600000000064</v>
      </c>
      <c r="T24" s="147">
        <f t="shared" si="14"/>
        <v>1.0016395525806405</v>
      </c>
      <c r="U24" s="107">
        <f>F24-березень!F24</f>
        <v>19921.000000000015</v>
      </c>
      <c r="V24" s="110">
        <f>G24-березень!G24</f>
        <v>16720.94000000001</v>
      </c>
      <c r="W24" s="111">
        <f t="shared" si="10"/>
        <v>-3200.060000000005</v>
      </c>
      <c r="X24" s="148">
        <f t="shared" si="13"/>
        <v>0.8393624818031222</v>
      </c>
      <c r="Y24" s="197">
        <f aca="true" t="shared" si="16" ref="Y24:Y99">T24-Q24</f>
        <v>-0.044738492251738204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12041.09</v>
      </c>
      <c r="H25" s="170">
        <f t="shared" si="9"/>
        <v>804.5900000000001</v>
      </c>
      <c r="I25" s="211">
        <f t="shared" si="12"/>
        <v>1.071605037155698</v>
      </c>
      <c r="J25" s="171">
        <f t="shared" si="1"/>
        <v>-16742.91</v>
      </c>
      <c r="K25" s="180">
        <f t="shared" si="15"/>
        <v>0.4183258060033352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2294.7800000000007</v>
      </c>
      <c r="T25" s="152">
        <f t="shared" si="14"/>
        <v>1.2354511604904832</v>
      </c>
      <c r="U25" s="136">
        <f>F25-березень!F25</f>
        <v>4879</v>
      </c>
      <c r="V25" s="124">
        <f>G25-березень!G25</f>
        <v>5099.34</v>
      </c>
      <c r="W25" s="116">
        <f t="shared" si="10"/>
        <v>220.34000000000015</v>
      </c>
      <c r="X25" s="180">
        <f t="shared" si="13"/>
        <v>1.045160893625743</v>
      </c>
      <c r="Y25" s="197">
        <f t="shared" si="16"/>
        <v>0.10285421453594457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686.43</v>
      </c>
      <c r="H26" s="158">
        <f t="shared" si="9"/>
        <v>405.81999999999994</v>
      </c>
      <c r="I26" s="212">
        <f t="shared" si="12"/>
        <v>2.446206478742739</v>
      </c>
      <c r="J26" s="176">
        <f t="shared" si="1"/>
        <v>-835.57</v>
      </c>
      <c r="K26" s="191">
        <f t="shared" si="15"/>
        <v>0.4510052562417871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486.18999999999994</v>
      </c>
      <c r="T26" s="162">
        <f t="shared" si="14"/>
        <v>3.4280363563723526</v>
      </c>
      <c r="U26" s="167">
        <f>F26-березень!F26</f>
        <v>69</v>
      </c>
      <c r="V26" s="167">
        <f>G26-березень!G26</f>
        <v>174.86999999999995</v>
      </c>
      <c r="W26" s="176">
        <f t="shared" si="10"/>
        <v>105.86999999999995</v>
      </c>
      <c r="X26" s="191">
        <f t="shared" si="13"/>
        <v>2.5343478260869556</v>
      </c>
      <c r="Y26" s="197">
        <f t="shared" si="16"/>
        <v>2.42201476855037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11354.66</v>
      </c>
      <c r="H27" s="158">
        <f t="shared" si="9"/>
        <v>398.77000000000044</v>
      </c>
      <c r="I27" s="212">
        <f t="shared" si="12"/>
        <v>1.0363977732525609</v>
      </c>
      <c r="J27" s="176">
        <f t="shared" si="1"/>
        <v>-15907.34</v>
      </c>
      <c r="K27" s="191">
        <f t="shared" si="15"/>
        <v>0.41650135720049886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1808.5900000000001</v>
      </c>
      <c r="T27" s="162">
        <f t="shared" si="14"/>
        <v>1.189459117731171</v>
      </c>
      <c r="U27" s="167">
        <f>F27-березень!F27</f>
        <v>4809.999999999999</v>
      </c>
      <c r="V27" s="167">
        <f>G27-березень!G27</f>
        <v>4924.47</v>
      </c>
      <c r="W27" s="176">
        <f t="shared" si="10"/>
        <v>114.47000000000116</v>
      </c>
      <c r="X27" s="191">
        <f t="shared" si="13"/>
        <v>1.023798336798337</v>
      </c>
      <c r="Y27" s="197">
        <f t="shared" si="16"/>
        <v>0.04885074863964123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160</v>
      </c>
      <c r="H28" s="218">
        <f t="shared" si="9"/>
        <v>27.19999999999999</v>
      </c>
      <c r="I28" s="220">
        <f t="shared" si="12"/>
        <v>1.2048192771084336</v>
      </c>
      <c r="J28" s="221">
        <f t="shared" si="1"/>
        <v>-156</v>
      </c>
      <c r="K28" s="222">
        <f t="shared" si="15"/>
        <v>0.5063291139240507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-9.069999999999993</v>
      </c>
      <c r="T28" s="222">
        <f t="shared" si="14"/>
        <v>0.9463535813568345</v>
      </c>
      <c r="U28" s="206">
        <f>F28-березень!F28</f>
        <v>65.00000000000001</v>
      </c>
      <c r="V28" s="206">
        <f>G28-березень!G28</f>
        <v>78.43</v>
      </c>
      <c r="W28" s="221">
        <f t="shared" si="10"/>
        <v>13.429999999999993</v>
      </c>
      <c r="X28" s="222">
        <f t="shared" si="13"/>
        <v>1.2066153846153844</v>
      </c>
      <c r="Y28" s="352">
        <f t="shared" si="16"/>
        <v>-0.1989474225937291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526.43</v>
      </c>
      <c r="H29" s="218">
        <f t="shared" si="9"/>
        <v>378.61999999999995</v>
      </c>
      <c r="I29" s="220">
        <f t="shared" si="12"/>
        <v>3.5615316960963397</v>
      </c>
      <c r="J29" s="221">
        <f t="shared" si="1"/>
        <v>-679.57</v>
      </c>
      <c r="K29" s="222">
        <f t="shared" si="15"/>
        <v>0.4365091210613598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495.25999999999993</v>
      </c>
      <c r="T29" s="222">
        <f t="shared" si="14"/>
        <v>16.888995829323065</v>
      </c>
      <c r="U29" s="206">
        <f>F29-березень!F29</f>
        <v>4</v>
      </c>
      <c r="V29" s="206">
        <f>G29-березень!G29</f>
        <v>96.43999999999994</v>
      </c>
      <c r="W29" s="221">
        <f t="shared" si="10"/>
        <v>92.43999999999994</v>
      </c>
      <c r="X29" s="222">
        <f t="shared" si="13"/>
        <v>24.109999999999985</v>
      </c>
      <c r="Y29" s="352">
        <f t="shared" si="16"/>
        <v>15.91404069666126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352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10751.94</v>
      </c>
      <c r="H31" s="218">
        <f t="shared" si="9"/>
        <v>126.14000000000124</v>
      </c>
      <c r="I31" s="220">
        <f t="shared" si="12"/>
        <v>1.0118711061755352</v>
      </c>
      <c r="J31" s="221">
        <f t="shared" si="1"/>
        <v>-14155.06</v>
      </c>
      <c r="K31" s="222">
        <f t="shared" si="15"/>
        <v>0.4316834624804272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1277.2800000000007</v>
      </c>
      <c r="T31" s="222">
        <f t="shared" si="14"/>
        <v>1.1348101145582006</v>
      </c>
      <c r="U31" s="206">
        <f>F31-березень!F31</f>
        <v>4799.999999999999</v>
      </c>
      <c r="V31" s="206">
        <f>G31-березень!G31</f>
        <v>4874.700000000001</v>
      </c>
      <c r="W31" s="221"/>
      <c r="X31" s="222">
        <f t="shared" si="13"/>
        <v>1.0155625000000004</v>
      </c>
      <c r="Y31" s="352">
        <f t="shared" si="16"/>
        <v>-0.013982170679170514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436.18</v>
      </c>
      <c r="H32" s="170">
        <f t="shared" si="9"/>
        <v>264.15</v>
      </c>
      <c r="I32" s="211">
        <f t="shared" si="12"/>
        <v>2.5354879962797185</v>
      </c>
      <c r="J32" s="171">
        <f t="shared" si="1"/>
        <v>154.18</v>
      </c>
      <c r="K32" s="180">
        <f t="shared" si="15"/>
        <v>1.5467375886524823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331.67</v>
      </c>
      <c r="T32" s="150">
        <f t="shared" si="14"/>
        <v>4.173571906994546</v>
      </c>
      <c r="U32" s="136">
        <f>F32-березень!F32</f>
        <v>12</v>
      </c>
      <c r="V32" s="124">
        <f>G32-березень!G32</f>
        <v>91.11000000000001</v>
      </c>
      <c r="W32" s="116">
        <f t="shared" si="10"/>
        <v>79.11000000000001</v>
      </c>
      <c r="X32" s="180">
        <f t="shared" si="13"/>
        <v>7.592500000000001</v>
      </c>
      <c r="Y32" s="198">
        <f t="shared" si="16"/>
        <v>3.7365387730640376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2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314.84</v>
      </c>
      <c r="H34" s="71">
        <f t="shared" si="9"/>
        <v>170.65999999999997</v>
      </c>
      <c r="I34" s="209">
        <f t="shared" si="12"/>
        <v>2.183659314745457</v>
      </c>
      <c r="J34" s="72">
        <f t="shared" si="1"/>
        <v>132.83999999999997</v>
      </c>
      <c r="K34" s="75">
        <f t="shared" si="15"/>
        <v>1.7298901098901098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166.92</v>
      </c>
      <c r="T34" s="75">
        <f t="shared" si="14"/>
        <v>2.128447809626825</v>
      </c>
      <c r="U34" s="73">
        <f>F34-березень!F34</f>
        <v>12</v>
      </c>
      <c r="V34" s="98">
        <f>G34-березень!G34</f>
        <v>91.10999999999999</v>
      </c>
      <c r="W34" s="74"/>
      <c r="X34" s="75">
        <f t="shared" si="13"/>
        <v>7.5924999999999985</v>
      </c>
      <c r="Y34" s="352">
        <f t="shared" si="16"/>
        <v>1.6778523799518976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55310.69</v>
      </c>
      <c r="H35" s="102">
        <f t="shared" si="9"/>
        <v>-3070.790000000001</v>
      </c>
      <c r="I35" s="211">
        <f t="shared" si="12"/>
        <v>0.9474012991791232</v>
      </c>
      <c r="J35" s="171">
        <f t="shared" si="1"/>
        <v>-132465.31</v>
      </c>
      <c r="K35" s="180">
        <f t="shared" si="15"/>
        <v>0.2945567591172461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-2515.470000000001</v>
      </c>
      <c r="T35" s="149">
        <f t="shared" si="14"/>
        <v>0.956499445925512</v>
      </c>
      <c r="U35" s="136">
        <f>F35-березень!F35</f>
        <v>15030.000000000007</v>
      </c>
      <c r="V35" s="124">
        <f>G35-березень!G35</f>
        <v>11530.490000000005</v>
      </c>
      <c r="W35" s="116">
        <f t="shared" si="10"/>
        <v>-3499.510000000002</v>
      </c>
      <c r="X35" s="180">
        <f t="shared" si="13"/>
        <v>0.7671650033266799</v>
      </c>
      <c r="Y35" s="198">
        <f t="shared" si="16"/>
        <v>-0.07995433400170737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38009.08</v>
      </c>
      <c r="H37" s="158">
        <f t="shared" si="9"/>
        <v>-1077.1699999999983</v>
      </c>
      <c r="I37" s="212">
        <f t="shared" si="12"/>
        <v>0.9724412037481212</v>
      </c>
      <c r="J37" s="176">
        <f t="shared" si="1"/>
        <v>-89076.92</v>
      </c>
      <c r="K37" s="191">
        <f t="shared" si="15"/>
        <v>0.2990815668130243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-512.5500000000029</v>
      </c>
      <c r="T37" s="162">
        <f t="shared" si="14"/>
        <v>0.9866944882654238</v>
      </c>
      <c r="U37" s="167">
        <f>F37-березень!F37</f>
        <v>10100</v>
      </c>
      <c r="V37" s="167">
        <f>G37-березень!G37</f>
        <v>7878.570000000003</v>
      </c>
      <c r="W37" s="176">
        <f t="shared" si="10"/>
        <v>-2221.4299999999967</v>
      </c>
      <c r="X37" s="191">
        <f>V37/U37</f>
        <v>0.7800564356435646</v>
      </c>
      <c r="Y37" s="197">
        <f t="shared" si="16"/>
        <v>-0.050209573998753365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16968.45</v>
      </c>
      <c r="H38" s="218">
        <f t="shared" si="9"/>
        <v>-1515.9500000000007</v>
      </c>
      <c r="I38" s="220">
        <f t="shared" si="12"/>
        <v>0.9179876003548938</v>
      </c>
      <c r="J38" s="221">
        <f t="shared" si="1"/>
        <v>-40321.55</v>
      </c>
      <c r="K38" s="222">
        <f t="shared" si="15"/>
        <v>0.2961851981148543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-1953.4199999999983</v>
      </c>
      <c r="T38" s="222">
        <f t="shared" si="14"/>
        <v>0.8967639033562751</v>
      </c>
      <c r="U38" s="206">
        <f>F38-березень!F38</f>
        <v>4700.000000000002</v>
      </c>
      <c r="V38" s="206">
        <f>G38-березень!G38</f>
        <v>3584.880000000001</v>
      </c>
      <c r="W38" s="221">
        <f t="shared" si="10"/>
        <v>-1115.1200000000008</v>
      </c>
      <c r="X38" s="222">
        <f t="shared" si="18"/>
        <v>76.27404255319148</v>
      </c>
      <c r="Y38" s="352">
        <f t="shared" si="16"/>
        <v>-0.14022974544226763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31726.82</v>
      </c>
      <c r="H39" s="218">
        <f t="shared" si="9"/>
        <v>-1266.6299999999974</v>
      </c>
      <c r="I39" s="220">
        <f t="shared" si="12"/>
        <v>0.9616096528250305</v>
      </c>
      <c r="J39" s="221">
        <f t="shared" si="1"/>
        <v>-74259.18</v>
      </c>
      <c r="K39" s="222">
        <f t="shared" si="15"/>
        <v>0.29934915932292944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-559.0600000000013</v>
      </c>
      <c r="T39" s="222">
        <f t="shared" si="14"/>
        <v>0.9826840711791036</v>
      </c>
      <c r="U39" s="206">
        <f>F39-березень!F39</f>
        <v>8599.999999999996</v>
      </c>
      <c r="V39" s="206">
        <f>G39-березень!G39</f>
        <v>6522.110000000001</v>
      </c>
      <c r="W39" s="221">
        <f t="shared" si="10"/>
        <v>-2077.889999999996</v>
      </c>
      <c r="X39" s="222">
        <f t="shared" si="18"/>
        <v>75.83848837209305</v>
      </c>
      <c r="Y39" s="352">
        <f t="shared" si="16"/>
        <v>-0.054397977250219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333.17</v>
      </c>
      <c r="H40" s="218">
        <f t="shared" si="9"/>
        <v>-477.66</v>
      </c>
      <c r="I40" s="220">
        <f t="shared" si="12"/>
        <v>0.4108999420347052</v>
      </c>
      <c r="J40" s="221">
        <f t="shared" si="1"/>
        <v>-3066.83</v>
      </c>
      <c r="K40" s="222">
        <f t="shared" si="15"/>
        <v>0.09799117647058823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-49.5</v>
      </c>
      <c r="T40" s="222">
        <f t="shared" si="14"/>
        <v>0.8706457260825254</v>
      </c>
      <c r="U40" s="206">
        <f>F40-березень!F40</f>
        <v>230</v>
      </c>
      <c r="V40" s="206">
        <f>G40-березень!G40</f>
        <v>67.05000000000001</v>
      </c>
      <c r="W40" s="221">
        <f t="shared" si="10"/>
        <v>-162.95</v>
      </c>
      <c r="X40" s="222">
        <f t="shared" si="18"/>
        <v>29.152173913043484</v>
      </c>
      <c r="Y40" s="352">
        <f t="shared" si="16"/>
        <v>-0.14052473346470806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6282.26</v>
      </c>
      <c r="H41" s="218">
        <f t="shared" si="9"/>
        <v>189.46000000000004</v>
      </c>
      <c r="I41" s="220">
        <f t="shared" si="12"/>
        <v>1.0310957195378152</v>
      </c>
      <c r="J41" s="221">
        <f t="shared" si="1"/>
        <v>-14817.74</v>
      </c>
      <c r="K41" s="222">
        <f t="shared" si="15"/>
        <v>0.29773744075829384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46.51000000000022</v>
      </c>
      <c r="T41" s="222">
        <f t="shared" si="14"/>
        <v>1.0074586056208155</v>
      </c>
      <c r="U41" s="206">
        <f>F41-березень!F41</f>
        <v>1500</v>
      </c>
      <c r="V41" s="206">
        <f>G41-березень!G41</f>
        <v>1356.46</v>
      </c>
      <c r="W41" s="221">
        <f t="shared" si="10"/>
        <v>-143.53999999999996</v>
      </c>
      <c r="X41" s="222">
        <f t="shared" si="18"/>
        <v>90.43066666666667</v>
      </c>
      <c r="Y41" s="352">
        <f t="shared" si="16"/>
        <v>-0.028552349581285164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57.96</v>
      </c>
      <c r="H43" s="102">
        <f t="shared" si="9"/>
        <v>7.530000000000001</v>
      </c>
      <c r="I43" s="208">
        <f>G43/F43</f>
        <v>1.1493158834027364</v>
      </c>
      <c r="J43" s="108">
        <f t="shared" si="1"/>
        <v>-116.44</v>
      </c>
      <c r="K43" s="148">
        <f>G43/E43</f>
        <v>0.3323394495412844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5.550000000000004</v>
      </c>
      <c r="T43" s="148">
        <f aca="true" t="shared" si="19" ref="T43:T51">G43/R43</f>
        <v>1.1058958214081283</v>
      </c>
      <c r="U43" s="107">
        <f>F43-березень!F43</f>
        <v>17</v>
      </c>
      <c r="V43" s="110">
        <f>G43-березень!G43</f>
        <v>10.730000000000004</v>
      </c>
      <c r="W43" s="111">
        <f t="shared" si="10"/>
        <v>-6.269999999999996</v>
      </c>
      <c r="X43" s="148">
        <f>V43/U43</f>
        <v>0.6311764705882356</v>
      </c>
      <c r="Y43" s="353">
        <f t="shared" si="16"/>
        <v>-0.0062072266724737535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46.05</v>
      </c>
      <c r="H44" s="71">
        <f t="shared" si="9"/>
        <v>15.149999999999999</v>
      </c>
      <c r="I44" s="209">
        <f>G44/F44</f>
        <v>1.4902912621359223</v>
      </c>
      <c r="J44" s="72">
        <f t="shared" si="1"/>
        <v>-54.85000000000001</v>
      </c>
      <c r="K44" s="75">
        <f>G44/E44</f>
        <v>0.45639246778989095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18.189999999999998</v>
      </c>
      <c r="T44" s="75">
        <f t="shared" si="19"/>
        <v>1.6529073941134242</v>
      </c>
      <c r="U44" s="73">
        <f>F44-березень!F44</f>
        <v>5</v>
      </c>
      <c r="V44" s="98">
        <f>G44-березень!G44</f>
        <v>7.149999999999999</v>
      </c>
      <c r="W44" s="74">
        <f t="shared" si="10"/>
        <v>2.1499999999999986</v>
      </c>
      <c r="X44" s="75">
        <f>V44/U44</f>
        <v>1.4299999999999997</v>
      </c>
      <c r="Y44" s="352">
        <f t="shared" si="16"/>
        <v>0.592365035484036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352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90347.52</v>
      </c>
      <c r="H47" s="102">
        <f t="shared" si="9"/>
        <v>1190.7600000000093</v>
      </c>
      <c r="I47" s="208">
        <f>G47/F47</f>
        <v>1.013355801624016</v>
      </c>
      <c r="J47" s="108">
        <f t="shared" si="1"/>
        <v>-164203.27999999997</v>
      </c>
      <c r="K47" s="148">
        <f>G47/E47</f>
        <v>0.35492923220040956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16740.48000000001</v>
      </c>
      <c r="T47" s="160">
        <f t="shared" si="19"/>
        <v>1.2274304196989856</v>
      </c>
      <c r="U47" s="107">
        <f>F47-березень!F47</f>
        <v>20507.59999999999</v>
      </c>
      <c r="V47" s="110">
        <f>G47-березень!G47</f>
        <v>21274.87000000001</v>
      </c>
      <c r="W47" s="111">
        <f t="shared" si="10"/>
        <v>767.2700000000186</v>
      </c>
      <c r="X47" s="148">
        <f>V47/U47</f>
        <v>1.037413934346292</v>
      </c>
      <c r="Y47" s="197">
        <f t="shared" si="16"/>
        <v>0.08782878521408155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17580.73</v>
      </c>
      <c r="H49" s="71">
        <f>G49-F49</f>
        <v>-1403.1399999999994</v>
      </c>
      <c r="I49" s="209">
        <f>G49/F49</f>
        <v>0.9260877787300482</v>
      </c>
      <c r="J49" s="72">
        <f t="shared" si="1"/>
        <v>-38134.270000000004</v>
      </c>
      <c r="K49" s="75">
        <f>G49/E49</f>
        <v>0.3155475186215561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3582.3099999999995</v>
      </c>
      <c r="T49" s="153">
        <f t="shared" si="19"/>
        <v>1.255908166778822</v>
      </c>
      <c r="U49" s="73">
        <f>F49-березень!F49</f>
        <v>3999.999999999998</v>
      </c>
      <c r="V49" s="98">
        <f>G49-березень!G49</f>
        <v>3074.49</v>
      </c>
      <c r="W49" s="74">
        <f t="shared" si="10"/>
        <v>-925.5099999999984</v>
      </c>
      <c r="X49" s="75">
        <f>V49/U49</f>
        <v>0.7686225000000003</v>
      </c>
      <c r="Y49" s="197">
        <f t="shared" si="16"/>
        <v>0.018631255256501777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72744.48</v>
      </c>
      <c r="H50" s="71">
        <f>G50-F50</f>
        <v>2603.9899999999907</v>
      </c>
      <c r="I50" s="209">
        <f>G50/F50</f>
        <v>1.0371253465722865</v>
      </c>
      <c r="J50" s="72">
        <f t="shared" si="1"/>
        <v>-126010.52</v>
      </c>
      <c r="K50" s="75">
        <f>G50/E50</f>
        <v>0.366000754697995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13158.96</v>
      </c>
      <c r="T50" s="153">
        <f t="shared" si="19"/>
        <v>1.2208415735903622</v>
      </c>
      <c r="U50" s="73">
        <f>F50-березень!F50</f>
        <v>16500.000000000007</v>
      </c>
      <c r="V50" s="98">
        <f>G50-березень!G50</f>
        <v>18200.379999999997</v>
      </c>
      <c r="W50" s="74">
        <f t="shared" si="10"/>
        <v>1700.37999999999</v>
      </c>
      <c r="X50" s="75">
        <f>V50/U50</f>
        <v>1.1030533333333328</v>
      </c>
      <c r="Y50" s="197">
        <f t="shared" si="16"/>
        <v>0.10593310653495225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15950.61</v>
      </c>
      <c r="H53" s="103">
        <f>H54+H55+H56+H57+H58+H60+H62+H63+H64+H65+H66+H71+H72+H76+H59+H61</f>
        <v>1560.0600000000002</v>
      </c>
      <c r="I53" s="143">
        <f aca="true" t="shared" si="20" ref="I53:I72">G53/F53</f>
        <v>1.1084086431720819</v>
      </c>
      <c r="J53" s="104">
        <f>G53-E53</f>
        <v>-31298.29</v>
      </c>
      <c r="K53" s="156">
        <f aca="true" t="shared" si="21" ref="K53:K72">G53/E53</f>
        <v>0.33758690678513154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-3487.290000000001</v>
      </c>
      <c r="T53" s="143">
        <f>G53/R53</f>
        <v>0.8205932739647801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4453.120000000002</v>
      </c>
      <c r="W53" s="103">
        <f>W54+W55+W56+W57+W58+W60+W62+W63+W64+W65+W66+W71+W72+W76</f>
        <v>685.0180000000008</v>
      </c>
      <c r="X53" s="143">
        <f>V53/U53</f>
        <v>1.188290226396144</v>
      </c>
      <c r="Y53" s="197">
        <f t="shared" si="16"/>
        <v>0.13958675027485812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350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370.56</v>
      </c>
      <c r="H60" s="102">
        <f t="shared" si="22"/>
        <v>-13.439999999999998</v>
      </c>
      <c r="I60" s="213">
        <f t="shared" si="20"/>
        <v>0.965</v>
      </c>
      <c r="J60" s="115">
        <f t="shared" si="24"/>
        <v>-913.44</v>
      </c>
      <c r="K60" s="155">
        <f t="shared" si="21"/>
        <v>0.2885981308411215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-22.910000000000025</v>
      </c>
      <c r="T60" s="155">
        <f t="shared" si="27"/>
        <v>0.9417744681932548</v>
      </c>
      <c r="U60" s="107">
        <f>F60-березень!F60</f>
        <v>100</v>
      </c>
      <c r="V60" s="110">
        <f>G60-березень!G60</f>
        <v>90.23000000000002</v>
      </c>
      <c r="W60" s="111">
        <f t="shared" si="23"/>
        <v>-9.769999999999982</v>
      </c>
      <c r="X60" s="155">
        <f t="shared" si="28"/>
        <v>0.9023000000000002</v>
      </c>
      <c r="Y60" s="197">
        <f t="shared" si="16"/>
        <v>-0.12366191264216664</v>
      </c>
    </row>
    <row r="61" spans="1:25" s="6" customFormat="1" ht="18" hidden="1">
      <c r="A61" s="8"/>
      <c r="B61" s="350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1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8152.64</v>
      </c>
      <c r="H62" s="102">
        <f t="shared" si="22"/>
        <v>662.6400000000003</v>
      </c>
      <c r="I62" s="213">
        <f t="shared" si="20"/>
        <v>1.0884699599465955</v>
      </c>
      <c r="J62" s="115">
        <f t="shared" si="24"/>
        <v>-13107.36</v>
      </c>
      <c r="K62" s="155">
        <f t="shared" si="21"/>
        <v>0.38347318908748823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3471.13</v>
      </c>
      <c r="T62" s="155">
        <f t="shared" si="27"/>
        <v>1.7414552142364323</v>
      </c>
      <c r="U62" s="107">
        <f>F62-березень!F62</f>
        <v>1800</v>
      </c>
      <c r="V62" s="110">
        <f>G62-березень!G62</f>
        <v>1950.7000000000007</v>
      </c>
      <c r="W62" s="111">
        <f t="shared" si="23"/>
        <v>150.70000000000073</v>
      </c>
      <c r="X62" s="155">
        <f t="shared" si="28"/>
        <v>1.0837222222222227</v>
      </c>
      <c r="Y62" s="197">
        <f t="shared" si="16"/>
        <v>0.6842770941437826</v>
      </c>
    </row>
    <row r="63" spans="1:25" s="6" customFormat="1" ht="31.5">
      <c r="A63" s="8"/>
      <c r="B63" s="351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269.48</v>
      </c>
      <c r="H63" s="102">
        <f t="shared" si="22"/>
        <v>20.480000000000018</v>
      </c>
      <c r="I63" s="213">
        <f t="shared" si="20"/>
        <v>1.0822489959839359</v>
      </c>
      <c r="J63" s="115">
        <f t="shared" si="24"/>
        <v>-497.52</v>
      </c>
      <c r="K63" s="155">
        <f t="shared" si="21"/>
        <v>0.3513428943937419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94.11000000000001</v>
      </c>
      <c r="T63" s="155">
        <f t="shared" si="27"/>
        <v>1.5366368249985745</v>
      </c>
      <c r="U63" s="107">
        <f>F63-березень!F63</f>
        <v>64</v>
      </c>
      <c r="V63" s="110">
        <f>G63-березень!G63</f>
        <v>67.32000000000002</v>
      </c>
      <c r="W63" s="111">
        <f t="shared" si="23"/>
        <v>3.3200000000000216</v>
      </c>
      <c r="X63" s="155">
        <f t="shared" si="28"/>
        <v>1.0518750000000003</v>
      </c>
      <c r="Y63" s="197">
        <f t="shared" si="16"/>
        <v>0.45641599236942665</v>
      </c>
    </row>
    <row r="64" spans="1:25" s="6" customFormat="1" ht="31.5">
      <c r="A64" s="8"/>
      <c r="B64" s="351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227.02</v>
      </c>
      <c r="H66" s="102">
        <f t="shared" si="22"/>
        <v>-42.619999999999976</v>
      </c>
      <c r="I66" s="213">
        <f t="shared" si="20"/>
        <v>0.8419373980121645</v>
      </c>
      <c r="J66" s="115">
        <f t="shared" si="24"/>
        <v>-638.98</v>
      </c>
      <c r="K66" s="155">
        <f t="shared" si="21"/>
        <v>0.26214780600461896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-62.23999999999998</v>
      </c>
      <c r="T66" s="155">
        <f t="shared" si="27"/>
        <v>0.7848302565166287</v>
      </c>
      <c r="U66" s="107">
        <f>F66-березень!F66</f>
        <v>74.5</v>
      </c>
      <c r="V66" s="110">
        <f>G66-березень!G66</f>
        <v>66.72</v>
      </c>
      <c r="W66" s="111">
        <f t="shared" si="23"/>
        <v>-7.780000000000001</v>
      </c>
      <c r="X66" s="155">
        <f t="shared" si="28"/>
        <v>0.8955704697986577</v>
      </c>
      <c r="Y66" s="197">
        <f t="shared" si="16"/>
        <v>-0.18145034422872397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179.85</v>
      </c>
      <c r="H67" s="71">
        <f t="shared" si="22"/>
        <v>-43.56999999999999</v>
      </c>
      <c r="I67" s="209">
        <f t="shared" si="20"/>
        <v>0.804986124787396</v>
      </c>
      <c r="J67" s="72">
        <f t="shared" si="24"/>
        <v>-548.35</v>
      </c>
      <c r="K67" s="75">
        <f t="shared" si="21"/>
        <v>0.2469788519637462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-75.53</v>
      </c>
      <c r="T67" s="204">
        <f t="shared" si="27"/>
        <v>0.704244655023886</v>
      </c>
      <c r="U67" s="73">
        <f>F67-березень!F67</f>
        <v>63</v>
      </c>
      <c r="V67" s="98">
        <f>G67-березень!G67</f>
        <v>55.39</v>
      </c>
      <c r="W67" s="74">
        <f t="shared" si="23"/>
        <v>-7.609999999999999</v>
      </c>
      <c r="X67" s="75">
        <f t="shared" si="28"/>
        <v>0.8792063492063492</v>
      </c>
      <c r="Y67" s="197">
        <f t="shared" si="16"/>
        <v>-0.25313222173454797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47.11</v>
      </c>
      <c r="H70" s="71">
        <f t="shared" si="22"/>
        <v>1.0899999999999963</v>
      </c>
      <c r="I70" s="209">
        <f t="shared" si="20"/>
        <v>1.0236853541938287</v>
      </c>
      <c r="J70" s="72">
        <f t="shared" si="24"/>
        <v>-89.69000000000001</v>
      </c>
      <c r="K70" s="75">
        <f t="shared" si="21"/>
        <v>0.3443713450292397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13.339999999999996</v>
      </c>
      <c r="T70" s="204">
        <f t="shared" si="27"/>
        <v>1.3950251702694698</v>
      </c>
      <c r="U70" s="73">
        <f>F70-березень!F70</f>
        <v>11.400000000000006</v>
      </c>
      <c r="V70" s="98">
        <f>G70-березень!G70</f>
        <v>11.32</v>
      </c>
      <c r="W70" s="74">
        <f t="shared" si="23"/>
        <v>-0.0800000000000054</v>
      </c>
      <c r="X70" s="75">
        <f t="shared" si="28"/>
        <v>0.9929824561403504</v>
      </c>
      <c r="Y70" s="197">
        <f t="shared" si="16"/>
        <v>0.3848346518822299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2003.1</v>
      </c>
      <c r="H72" s="102">
        <f t="shared" si="22"/>
        <v>-605.5500000000002</v>
      </c>
      <c r="I72" s="213">
        <f t="shared" si="20"/>
        <v>0.7678684376976597</v>
      </c>
      <c r="J72" s="115">
        <f t="shared" si="24"/>
        <v>-6166.9</v>
      </c>
      <c r="K72" s="155">
        <f t="shared" si="21"/>
        <v>0.24517747858017136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-1533.1100000000001</v>
      </c>
      <c r="T72" s="155">
        <f t="shared" si="27"/>
        <v>0.5664539153500499</v>
      </c>
      <c r="U72" s="107">
        <f>F72-березень!F72</f>
        <v>680</v>
      </c>
      <c r="V72" s="110">
        <f>G72-березень!G72</f>
        <v>504.39999999999986</v>
      </c>
      <c r="W72" s="111">
        <f t="shared" si="23"/>
        <v>-175.60000000000014</v>
      </c>
      <c r="X72" s="155">
        <f t="shared" si="28"/>
        <v>0.7417647058823528</v>
      </c>
      <c r="Y72" s="197">
        <f t="shared" si="16"/>
        <v>-0.44381946437919195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499167.99999999994</v>
      </c>
      <c r="H79" s="103">
        <f>G79-F79</f>
        <v>-3123.3600000000442</v>
      </c>
      <c r="I79" s="210">
        <f>G79/F79</f>
        <v>0.993781776377758</v>
      </c>
      <c r="J79" s="104">
        <f>G79-E79</f>
        <v>-1128749.7</v>
      </c>
      <c r="K79" s="156">
        <f>G79/E79</f>
        <v>0.30662975161459327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79406.24999999994</v>
      </c>
      <c r="T79" s="156">
        <f>G79/R79</f>
        <v>1.189169808826078</v>
      </c>
      <c r="U79" s="103">
        <f>U8+U53+U77+U78</f>
        <v>130095.803</v>
      </c>
      <c r="V79" s="103">
        <f>V8+V53+V77+V78</f>
        <v>120547.21999999999</v>
      </c>
      <c r="W79" s="135">
        <f>V79-U79</f>
        <v>-9548.583000000013</v>
      </c>
      <c r="X79" s="156">
        <f>V79/U79</f>
        <v>0.9266034508430682</v>
      </c>
      <c r="Y79" s="197">
        <f t="shared" si="16"/>
        <v>0.02553734330861701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1570.85</v>
      </c>
      <c r="H88" s="112">
        <f t="shared" si="31"/>
        <v>764.4209999999999</v>
      </c>
      <c r="I88" s="213">
        <f>G88/F88</f>
        <v>1.9479086193576867</v>
      </c>
      <c r="J88" s="117">
        <f>G88-E88</f>
        <v>-6747.189</v>
      </c>
      <c r="K88" s="147">
        <f>G88/E88</f>
        <v>0.1888485976081622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1570.73</v>
      </c>
      <c r="T88" s="147">
        <f t="shared" si="30"/>
        <v>13090.416666666666</v>
      </c>
      <c r="U88" s="112">
        <f>F88-березень!F88</f>
        <v>0</v>
      </c>
      <c r="V88" s="118">
        <f>G88-березень!G88</f>
        <v>764.3899999999999</v>
      </c>
      <c r="W88" s="117">
        <f t="shared" si="34"/>
        <v>764.3899999999999</v>
      </c>
      <c r="X88" s="147" t="e">
        <f>V88/U88</f>
        <v>#DIV/0!</v>
      </c>
      <c r="Y88" s="197">
        <f t="shared" si="16"/>
        <v>13081.550144612389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1443.87</v>
      </c>
      <c r="H89" s="112">
        <f t="shared" si="31"/>
        <v>-1571.13</v>
      </c>
      <c r="I89" s="213">
        <f>G89/F89</f>
        <v>0.47889552238805966</v>
      </c>
      <c r="J89" s="117">
        <f aca="true" t="shared" si="35" ref="J89:J98">G89-E89</f>
        <v>-15005.130000000001</v>
      </c>
      <c r="K89" s="147">
        <f>G89/E89</f>
        <v>0.08777858836403428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1140.9499999999998</v>
      </c>
      <c r="T89" s="147">
        <f t="shared" si="30"/>
        <v>4.76650600818698</v>
      </c>
      <c r="U89" s="112">
        <f>F89-березень!F89</f>
        <v>1000</v>
      </c>
      <c r="V89" s="118">
        <f>G89-березень!G89</f>
        <v>242.15999999999985</v>
      </c>
      <c r="W89" s="117">
        <f t="shared" si="34"/>
        <v>-757.8400000000001</v>
      </c>
      <c r="X89" s="147">
        <f>V89/U89</f>
        <v>0.24215999999999985</v>
      </c>
      <c r="Y89" s="197">
        <f t="shared" si="16"/>
        <v>2.746650046793747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4767.09</v>
      </c>
      <c r="H92" s="129">
        <f t="shared" si="31"/>
        <v>-7062.339</v>
      </c>
      <c r="I92" s="216">
        <f>G92/F92</f>
        <v>0.40298563861366427</v>
      </c>
      <c r="J92" s="131">
        <f t="shared" si="35"/>
        <v>-42038.94900000001</v>
      </c>
      <c r="K92" s="151">
        <f>G92/E92</f>
        <v>0.10184775515826067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2637.61</v>
      </c>
      <c r="T92" s="147">
        <f t="shared" si="30"/>
        <v>2.238616939346695</v>
      </c>
      <c r="U92" s="129">
        <f>F92-березень!F92</f>
        <v>3002</v>
      </c>
      <c r="V92" s="174">
        <f>G92-березень!G92</f>
        <v>1298.13</v>
      </c>
      <c r="W92" s="131">
        <f t="shared" si="34"/>
        <v>-1703.87</v>
      </c>
      <c r="X92" s="151">
        <f>V92/U92</f>
        <v>0.4324217188540973</v>
      </c>
      <c r="Y92" s="197">
        <f t="shared" si="16"/>
        <v>0.46617519327756196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2516.04</v>
      </c>
      <c r="H95" s="112">
        <f t="shared" si="31"/>
        <v>-317.40999999999985</v>
      </c>
      <c r="I95" s="213">
        <f>G95/F95</f>
        <v>0.8879775538654291</v>
      </c>
      <c r="J95" s="117">
        <f t="shared" si="35"/>
        <v>-6533.96</v>
      </c>
      <c r="K95" s="147">
        <f>G95/E95</f>
        <v>0.2780154696132597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284.5</v>
      </c>
      <c r="T95" s="147">
        <f t="shared" si="30"/>
        <v>1.1274904326160409</v>
      </c>
      <c r="U95" s="112">
        <f>F95-березень!F95</f>
        <v>13.699999999999818</v>
      </c>
      <c r="V95" s="118">
        <f>G95-березень!G95</f>
        <v>14.690000000000055</v>
      </c>
      <c r="W95" s="117">
        <f t="shared" si="34"/>
        <v>0.9900000000002365</v>
      </c>
      <c r="X95" s="147">
        <f>V95/U95</f>
        <v>1.072262773722646</v>
      </c>
      <c r="Y95" s="197">
        <f t="shared" si="16"/>
        <v>0.0010194856087193394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2517.34</v>
      </c>
      <c r="H97" s="129">
        <f t="shared" si="31"/>
        <v>-327.1099999999997</v>
      </c>
      <c r="I97" s="216">
        <f>G97/F97</f>
        <v>0.8850006152331735</v>
      </c>
      <c r="J97" s="131">
        <f t="shared" si="35"/>
        <v>-6575.66</v>
      </c>
      <c r="K97" s="151">
        <f>G97/E97</f>
        <v>0.27684372594303314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276.52</v>
      </c>
      <c r="T97" s="147">
        <f t="shared" si="30"/>
        <v>1.1234012548977605</v>
      </c>
      <c r="U97" s="129">
        <f>F97-березень!F97</f>
        <v>17.699999999999818</v>
      </c>
      <c r="V97" s="174">
        <f>G97-лютий!G97</f>
        <v>139.08000000000038</v>
      </c>
      <c r="W97" s="131">
        <f t="shared" si="34"/>
        <v>121.38000000000056</v>
      </c>
      <c r="X97" s="151">
        <f>V97/U97</f>
        <v>7.85762711864417</v>
      </c>
      <c r="Y97" s="197">
        <f t="shared" si="16"/>
        <v>-0.001523125391753144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7307.37</v>
      </c>
      <c r="H100" s="184">
        <f>G100-F100</f>
        <v>-7380.499000000001</v>
      </c>
      <c r="I100" s="217">
        <f>G100/F100</f>
        <v>0.49751056467074967</v>
      </c>
      <c r="J100" s="177">
        <f>G100-E100</f>
        <v>-48639.082</v>
      </c>
      <c r="K100" s="178">
        <f>G100/E100</f>
        <v>0.13061364463290717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2893.8999999999996</v>
      </c>
      <c r="T100" s="178">
        <f t="shared" si="30"/>
        <v>1.6556972178353992</v>
      </c>
      <c r="U100" s="183">
        <f>U86+U87+U92+U97+U98</f>
        <v>3025.5647799999997</v>
      </c>
      <c r="V100" s="183">
        <f>V86+V87+V92+V97+V98</f>
        <v>1447.2300000000005</v>
      </c>
      <c r="W100" s="177">
        <f>V100-U100</f>
        <v>-1578.3347799999992</v>
      </c>
      <c r="X100" s="178">
        <f>V100/U100</f>
        <v>0.47833383359255016</v>
      </c>
      <c r="Y100" s="197">
        <f>T100-Q100</f>
        <v>0.03695917287994677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506475.36999999994</v>
      </c>
      <c r="H101" s="184">
        <f>G101-F101</f>
        <v>-10503.859000000055</v>
      </c>
      <c r="I101" s="217">
        <f>G101/F101</f>
        <v>0.979682241740509</v>
      </c>
      <c r="J101" s="177">
        <f>G101-E101</f>
        <v>-1177388.7820000001</v>
      </c>
      <c r="K101" s="178">
        <f>G101/E101</f>
        <v>0.30078160960813655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82300.14999999994</v>
      </c>
      <c r="T101" s="178">
        <f t="shared" si="30"/>
        <v>1.194023946047579</v>
      </c>
      <c r="U101" s="184">
        <f>U79+U100</f>
        <v>133121.36778</v>
      </c>
      <c r="V101" s="184">
        <f>V79+V100</f>
        <v>121994.44999999998</v>
      </c>
      <c r="W101" s="177">
        <f>V101-U101</f>
        <v>-11126.917780000018</v>
      </c>
      <c r="X101" s="178">
        <f>V101/U101</f>
        <v>0.9164152384732955</v>
      </c>
      <c r="Y101" s="197">
        <f>T101-Q101</f>
        <v>0.019419303723423154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3123.3600000000442</v>
      </c>
      <c r="H104" s="263"/>
      <c r="I104" s="263"/>
      <c r="J104" s="263"/>
      <c r="V104" s="262">
        <f>IF(W79&lt;0,ABS(W79/C103),0)</f>
        <v>9548.583000000013</v>
      </c>
    </row>
    <row r="105" spans="2:7" ht="30.75">
      <c r="B105" s="264" t="s">
        <v>146</v>
      </c>
      <c r="C105" s="265">
        <v>43216</v>
      </c>
      <c r="D105" s="262"/>
      <c r="E105" s="262">
        <v>15747.1</v>
      </c>
      <c r="F105" s="78"/>
      <c r="G105" s="4" t="s">
        <v>147</v>
      </c>
    </row>
    <row r="106" spans="3:10" ht="15">
      <c r="C106" s="265">
        <v>43215</v>
      </c>
      <c r="D106" s="262"/>
      <c r="E106" s="262">
        <v>7760.3</v>
      </c>
      <c r="F106" s="78"/>
      <c r="G106" s="384"/>
      <c r="H106" s="384"/>
      <c r="I106" s="267"/>
      <c r="J106" s="268"/>
    </row>
    <row r="107" spans="3:10" ht="15">
      <c r="C107" s="265">
        <v>43214</v>
      </c>
      <c r="D107" s="262"/>
      <c r="E107" s="262">
        <v>4400.3</v>
      </c>
      <c r="F107" s="78"/>
      <c r="G107" s="384"/>
      <c r="H107" s="384"/>
      <c r="I107" s="267"/>
      <c r="J107" s="269"/>
    </row>
    <row r="108" spans="3:10" ht="15">
      <c r="C108" s="265"/>
      <c r="D108" s="4"/>
      <c r="F108" s="270"/>
      <c r="G108" s="385"/>
      <c r="H108" s="385"/>
      <c r="I108" s="271"/>
      <c r="J108" s="268"/>
    </row>
    <row r="109" spans="2:10" ht="16.5">
      <c r="B109" s="386" t="s">
        <v>148</v>
      </c>
      <c r="C109" s="387"/>
      <c r="D109" s="272"/>
      <c r="E109" s="322">
        <v>198.17227</v>
      </c>
      <c r="F109" s="274" t="s">
        <v>149</v>
      </c>
      <c r="G109" s="384"/>
      <c r="H109" s="384"/>
      <c r="I109" s="275"/>
      <c r="J109" s="268"/>
    </row>
    <row r="110" spans="2:24" ht="15" hidden="1">
      <c r="B110" s="277" t="s">
        <v>150</v>
      </c>
      <c r="D110" s="270">
        <f>D60+D63+D64</f>
        <v>2095</v>
      </c>
      <c r="E110" s="270">
        <f>E60+E63+E64</f>
        <v>2095</v>
      </c>
      <c r="F110" s="270">
        <f>F60+F63+F64</f>
        <v>645</v>
      </c>
      <c r="G110" s="323">
        <f>G60+G63+G64</f>
        <v>653.0999999999999</v>
      </c>
      <c r="H110" s="270">
        <f>H60+H63+H64</f>
        <v>8.100000000000021</v>
      </c>
      <c r="I110" s="324">
        <f>G110/F110</f>
        <v>1.0125581395348835</v>
      </c>
      <c r="J110" s="270">
        <f>J60+J63+J64</f>
        <v>-1441.9</v>
      </c>
      <c r="K110" s="324">
        <f>G110/E110</f>
        <v>0.3117422434367541</v>
      </c>
      <c r="L110" s="270">
        <f>L60+L63+L64</f>
        <v>0</v>
      </c>
      <c r="M110" s="270">
        <f>M60+M63+M64</f>
        <v>0</v>
      </c>
      <c r="N110" s="270">
        <f>N60+N63+N64</f>
        <v>0</v>
      </c>
      <c r="O110" s="270">
        <f>O60+O63+O64</f>
        <v>1956.6200000000001</v>
      </c>
      <c r="P110" s="270">
        <f>P60+P63+P64</f>
        <v>138.37999999999994</v>
      </c>
      <c r="Q110" s="324">
        <f>E110/O110</f>
        <v>1.0707240036389283</v>
      </c>
      <c r="R110" s="270">
        <f>R60+R63+R64</f>
        <v>580.2</v>
      </c>
      <c r="S110" s="270">
        <f>S60+S63+S64</f>
        <v>72.89999999999999</v>
      </c>
      <c r="T110" s="324">
        <f>G110/R110</f>
        <v>1.1256463288521197</v>
      </c>
      <c r="U110" s="270">
        <f>U60+U63+U64</f>
        <v>168</v>
      </c>
      <c r="V110" s="278">
        <f>V60+V63+V64</f>
        <v>162.85000000000005</v>
      </c>
      <c r="W110" s="270">
        <f>W60+W63+W64</f>
        <v>-5.1499999999999595</v>
      </c>
      <c r="X110" s="324">
        <f>V110/U110</f>
        <v>0.9693452380952384</v>
      </c>
    </row>
    <row r="111" spans="4:9" ht="15" hidden="1">
      <c r="D111" s="260"/>
      <c r="F111" s="78"/>
      <c r="G111" s="4"/>
      <c r="I111" s="262"/>
    </row>
    <row r="112" spans="2:10" ht="15" hidden="1">
      <c r="B112" s="4" t="s">
        <v>162</v>
      </c>
      <c r="D112" s="262">
        <f>D9+D15+D18+D19+D23+D54+D57+D59+D71+D77+D93+D95</f>
        <v>1592543.3</v>
      </c>
      <c r="E112" s="262">
        <f>E9+E15+E18+E19+E23+E54+E57+E59+E71+E77+E93+E95</f>
        <v>1592543.3</v>
      </c>
      <c r="F112" s="262">
        <f>F9+F15+F18+F19+F23+F54+F57+F59+F71+F77+F93+F95</f>
        <v>490787.87</v>
      </c>
      <c r="G112" s="279">
        <f>G9+G15+G18+G19+G23+G54+G57+G59+G71+G77+G93+G95</f>
        <v>485834.3799999999</v>
      </c>
      <c r="H112" s="262">
        <f>H9+H15+H18+H19+H23+H54+H57+H59+H71+H77+H93+H95</f>
        <v>-4953.490000000028</v>
      </c>
      <c r="I112" s="163">
        <f>G112/F112</f>
        <v>0.9899070651440507</v>
      </c>
      <c r="J112" s="262"/>
    </row>
    <row r="113" spans="2:10" ht="15" hidden="1">
      <c r="B113" s="4" t="s">
        <v>163</v>
      </c>
      <c r="D113" s="262">
        <f>D55+D58+D60+D63+D64+D65+D72+D76+D88+D89+D90+D91+D98</f>
        <v>65675.813</v>
      </c>
      <c r="E113" s="262">
        <f>E55+E58+E60+E63+E64+E65+E72+E76+E88+E89+E90+E91+E98</f>
        <v>69036.852</v>
      </c>
      <c r="F113" s="262">
        <f>F55+F58+F60+F63+F64+F65+F72+F76+F88+F89+F90+F91+F98</f>
        <v>18389.719</v>
      </c>
      <c r="G113" s="279">
        <f>G55+G58+G60+G63+G64+G65+G72+G76+G88+G89+G90+G91+G98</f>
        <v>12199.57</v>
      </c>
      <c r="H113" s="262">
        <f>H55+H58+H60+H63+H64+H65+H72+H76+H88+H89+H90+H91+H98</f>
        <v>-6190.149</v>
      </c>
      <c r="I113" s="163">
        <f>G113/F113</f>
        <v>0.6633907782930234</v>
      </c>
      <c r="J113" s="262"/>
    </row>
    <row r="114" spans="2:10" ht="15" hidden="1">
      <c r="B114" s="4" t="s">
        <v>164</v>
      </c>
      <c r="D114" s="262">
        <f>D56+D62+D66+D78</f>
        <v>22284</v>
      </c>
      <c r="E114" s="262">
        <f>E56+E62+E66+E78</f>
        <v>22284</v>
      </c>
      <c r="F114" s="262">
        <f>F56+F62+F66+F78</f>
        <v>7801.64</v>
      </c>
      <c r="G114" s="279">
        <f>G56+G62+G66+G78</f>
        <v>8431.980000000001</v>
      </c>
      <c r="H114" s="262">
        <f>H56+H62+H66+H78</f>
        <v>630.3400000000004</v>
      </c>
      <c r="I114" s="163">
        <f>G114/F114</f>
        <v>1.0807958326710796</v>
      </c>
      <c r="J114" s="262"/>
    </row>
    <row r="115" spans="2:10" ht="15" hidden="1">
      <c r="B115" s="318" t="s">
        <v>165</v>
      </c>
      <c r="C115" s="326"/>
      <c r="D115" s="327">
        <f>D112+D113+D114</f>
        <v>1680503.1130000001</v>
      </c>
      <c r="E115" s="327">
        <f>E112+E113+E114</f>
        <v>1683864.152</v>
      </c>
      <c r="F115" s="327">
        <f>F112+F113+F114</f>
        <v>516979.229</v>
      </c>
      <c r="G115" s="328">
        <f>G112+G113+G114</f>
        <v>506465.9299999999</v>
      </c>
      <c r="H115" s="327">
        <f>H112+H113+H114</f>
        <v>-10513.299000000028</v>
      </c>
      <c r="I115" s="329">
        <f>G115/F115</f>
        <v>0.979663981819277</v>
      </c>
      <c r="J115" s="262"/>
    </row>
    <row r="116" spans="4:10" ht="15" hidden="1">
      <c r="D116" s="262">
        <f>D115-D101</f>
        <v>0</v>
      </c>
      <c r="E116" s="262">
        <f>E115-E101</f>
        <v>0</v>
      </c>
      <c r="F116" s="262">
        <f>F115-F101</f>
        <v>0</v>
      </c>
      <c r="G116" s="279">
        <f>G115-G101</f>
        <v>-9.440000000060536</v>
      </c>
      <c r="H116" s="262">
        <f>H115-H101</f>
        <v>-9.439999999973224</v>
      </c>
      <c r="I116" s="163"/>
      <c r="J116" s="262"/>
    </row>
    <row r="117" spans="4:7" ht="15" hidden="1">
      <c r="D117" s="4"/>
      <c r="E117" s="4" t="s">
        <v>147</v>
      </c>
      <c r="F117" s="78"/>
      <c r="G117" s="4"/>
    </row>
    <row r="118" spans="2:7" ht="15" hidden="1">
      <c r="B118" s="266"/>
      <c r="D118" s="4"/>
      <c r="E118" s="262"/>
      <c r="F118" s="78"/>
      <c r="G118" s="4"/>
    </row>
    <row r="119" spans="2:8" ht="15" hidden="1">
      <c r="B119" s="266"/>
      <c r="D119" s="4"/>
      <c r="E119" s="262"/>
      <c r="F119" s="78"/>
      <c r="G119" s="4"/>
      <c r="H119" s="262"/>
    </row>
    <row r="120" spans="4:11" ht="15" hidden="1">
      <c r="D120" s="3"/>
      <c r="F120" s="78"/>
      <c r="G120" s="4"/>
      <c r="H120" s="262"/>
      <c r="I120" s="3"/>
      <c r="K120" s="3"/>
    </row>
    <row r="121" spans="2:12" ht="18" hidden="1">
      <c r="B121" s="83" t="s">
        <v>151</v>
      </c>
      <c r="C121" s="34">
        <v>25000000</v>
      </c>
      <c r="D121" s="125">
        <v>90449.655</v>
      </c>
      <c r="E121" s="346">
        <v>18102.06</v>
      </c>
      <c r="F121" s="346">
        <v>20254.32</v>
      </c>
      <c r="G121" s="347">
        <v>2152.2599999999984</v>
      </c>
      <c r="H121" s="114">
        <f>G121-F121</f>
        <v>-18102.06</v>
      </c>
      <c r="I121" s="147">
        <f aca="true" t="shared" si="36" ref="I121:I128">G121/F121</f>
        <v>0.10626177526572102</v>
      </c>
      <c r="J121" s="117">
        <f>G121-E121</f>
        <v>-15949.800000000003</v>
      </c>
      <c r="K121" s="147">
        <f>G121/E121</f>
        <v>0.1188958604711286</v>
      </c>
      <c r="L121" s="3"/>
    </row>
    <row r="122" spans="2:12" ht="17.25" hidden="1">
      <c r="B122" s="13" t="s">
        <v>30</v>
      </c>
      <c r="C122" s="281"/>
      <c r="D122" s="282">
        <f>D121+D100</f>
        <v>143035.068</v>
      </c>
      <c r="E122" s="282">
        <f>E121+E100</f>
        <v>74048.512</v>
      </c>
      <c r="F122" s="282">
        <f>F121+F100</f>
        <v>34942.189</v>
      </c>
      <c r="G122" s="282">
        <f>G121+G100</f>
        <v>9459.629999999997</v>
      </c>
      <c r="H122" s="282">
        <f>H121+H100</f>
        <v>-25482.559</v>
      </c>
      <c r="I122" s="335">
        <f t="shared" si="36"/>
        <v>0.2707223064931621</v>
      </c>
      <c r="J122" s="282">
        <f>J121+J100</f>
        <v>-64588.882000000005</v>
      </c>
      <c r="K122" s="335">
        <f>G122/F122</f>
        <v>0.2707223064931621</v>
      </c>
      <c r="L122" s="3"/>
    </row>
    <row r="123" spans="2:12" ht="17.25" hidden="1">
      <c r="B123" s="283" t="s">
        <v>152</v>
      </c>
      <c r="C123" s="281"/>
      <c r="D123" s="282">
        <f>D101+D121</f>
        <v>1770952.768</v>
      </c>
      <c r="E123" s="282">
        <f>E101+E121</f>
        <v>1701966.212</v>
      </c>
      <c r="F123" s="282">
        <f>F101+F121</f>
        <v>537233.549</v>
      </c>
      <c r="G123" s="282">
        <f>G101+G121</f>
        <v>508627.62999999995</v>
      </c>
      <c r="H123" s="282">
        <f>H101+H121</f>
        <v>-28605.919000000056</v>
      </c>
      <c r="I123" s="335">
        <f t="shared" si="36"/>
        <v>0.9467532899737056</v>
      </c>
      <c r="J123" s="282">
        <f>J101+J121</f>
        <v>-1193338.5820000002</v>
      </c>
      <c r="K123" s="335">
        <f>G123/F123</f>
        <v>0.9467532899737056</v>
      </c>
      <c r="L123" s="3"/>
    </row>
    <row r="124" spans="2:12" ht="15" hidden="1">
      <c r="B124" s="284" t="s">
        <v>153</v>
      </c>
      <c r="C124" s="285">
        <v>40000000</v>
      </c>
      <c r="D124" s="286">
        <v>1499675.196</v>
      </c>
      <c r="E124" s="286">
        <v>1499675.2</v>
      </c>
      <c r="F124" s="348">
        <v>322086.73</v>
      </c>
      <c r="G124" s="348"/>
      <c r="H124" s="286">
        <f>G124-F124</f>
        <v>-322086.73</v>
      </c>
      <c r="I124" s="336">
        <f t="shared" si="36"/>
        <v>0</v>
      </c>
      <c r="J124" s="29">
        <f>G124-E124</f>
        <v>-1499675.2</v>
      </c>
      <c r="K124" s="336">
        <f>G124/E124</f>
        <v>0</v>
      </c>
      <c r="L124" s="3"/>
    </row>
    <row r="125" spans="2:12" ht="26.25" hidden="1">
      <c r="B125" s="338" t="s">
        <v>169</v>
      </c>
      <c r="C125" s="339">
        <v>41033900</v>
      </c>
      <c r="D125" s="340">
        <v>249086.1</v>
      </c>
      <c r="E125" s="341">
        <v>249086.1</v>
      </c>
      <c r="F125" s="341">
        <v>38359.2</v>
      </c>
      <c r="G125" s="340">
        <v>38359.2</v>
      </c>
      <c r="H125" s="340">
        <f>G125-F125</f>
        <v>0</v>
      </c>
      <c r="I125" s="145">
        <f t="shared" si="36"/>
        <v>1</v>
      </c>
      <c r="J125" s="74">
        <f>G125-E125</f>
        <v>-210726.90000000002</v>
      </c>
      <c r="K125" s="145">
        <f>G125/E125</f>
        <v>0.15399976152824263</v>
      </c>
      <c r="L125" s="3"/>
    </row>
    <row r="126" spans="2:12" ht="26.25" hidden="1">
      <c r="B126" s="338" t="s">
        <v>170</v>
      </c>
      <c r="C126" s="339">
        <v>41034200</v>
      </c>
      <c r="D126" s="340">
        <v>226186</v>
      </c>
      <c r="E126" s="340">
        <v>226186</v>
      </c>
      <c r="F126" s="340">
        <v>44005.9</v>
      </c>
      <c r="G126" s="340">
        <v>44005.9</v>
      </c>
      <c r="H126" s="340">
        <f>G126-F126</f>
        <v>0</v>
      </c>
      <c r="I126" s="145">
        <f t="shared" si="36"/>
        <v>1</v>
      </c>
      <c r="J126" s="74">
        <f>G126-E126</f>
        <v>-182180.1</v>
      </c>
      <c r="K126" s="145">
        <f>G126/E126</f>
        <v>0.19455625016579275</v>
      </c>
      <c r="L126" s="3"/>
    </row>
    <row r="127" spans="2:12" ht="15" hidden="1">
      <c r="B127" s="284" t="s">
        <v>166</v>
      </c>
      <c r="C127" s="285"/>
      <c r="D127" s="286">
        <v>0</v>
      </c>
      <c r="E127" s="286">
        <v>0</v>
      </c>
      <c r="F127" s="286">
        <v>0</v>
      </c>
      <c r="G127" s="286">
        <v>0</v>
      </c>
      <c r="H127" s="286">
        <f>G127-F127</f>
        <v>0</v>
      </c>
      <c r="I127" s="336" t="e">
        <f t="shared" si="36"/>
        <v>#DIV/0!</v>
      </c>
      <c r="J127" s="29">
        <f>G127-E127</f>
        <v>0</v>
      </c>
      <c r="K127" s="336" t="e">
        <f>G127/E127</f>
        <v>#DIV/0!</v>
      </c>
      <c r="L127" s="3"/>
    </row>
    <row r="128" spans="2:12" ht="18" hidden="1">
      <c r="B128" s="287" t="s">
        <v>154</v>
      </c>
      <c r="C128" s="288"/>
      <c r="D128" s="289">
        <f>D123+D124+D127</f>
        <v>3270627.9639999997</v>
      </c>
      <c r="E128" s="289">
        <f aca="true" t="shared" si="37" ref="E128:J128">E123+E124+E127</f>
        <v>3201641.412</v>
      </c>
      <c r="F128" s="289">
        <f t="shared" si="37"/>
        <v>859320.279</v>
      </c>
      <c r="G128" s="289">
        <f t="shared" si="37"/>
        <v>508627.62999999995</v>
      </c>
      <c r="H128" s="289">
        <f t="shared" si="37"/>
        <v>-350692.64900000003</v>
      </c>
      <c r="I128" s="337">
        <f t="shared" si="36"/>
        <v>0.591895294955561</v>
      </c>
      <c r="J128" s="289">
        <f t="shared" si="37"/>
        <v>-2693013.782</v>
      </c>
      <c r="K128" s="337">
        <f>G128/E128</f>
        <v>0.15886464614482565</v>
      </c>
      <c r="L128" s="3"/>
    </row>
    <row r="129" spans="4:7" ht="15" hidden="1">
      <c r="D129" s="4"/>
      <c r="F129" s="78"/>
      <c r="G129" s="4"/>
    </row>
    <row r="130" spans="4:7" ht="15" hidden="1">
      <c r="D130" s="4"/>
      <c r="F130" s="78"/>
      <c r="G130" s="4"/>
    </row>
    <row r="131" spans="4:7" ht="15" hidden="1">
      <c r="D131" s="262"/>
      <c r="F131" s="78"/>
      <c r="G131" s="4"/>
    </row>
    <row r="132" spans="4:7" ht="15" hidden="1">
      <c r="D132" s="262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2:7" ht="15" hidden="1">
      <c r="B135" s="290" t="s">
        <v>155</v>
      </c>
      <c r="D135" s="4"/>
      <c r="F135" s="78"/>
      <c r="G135" s="4"/>
    </row>
    <row r="136" spans="2:26" ht="30.75" hidden="1">
      <c r="B136" s="291" t="s">
        <v>156</v>
      </c>
      <c r="C136" s="292">
        <v>13010200</v>
      </c>
      <c r="D136" s="293">
        <f>D17</f>
        <v>0</v>
      </c>
      <c r="E136" s="293">
        <f>E17</f>
        <v>0</v>
      </c>
      <c r="F136" s="293">
        <f>F17</f>
        <v>0</v>
      </c>
      <c r="G136" s="293">
        <f>G17</f>
        <v>0</v>
      </c>
      <c r="H136" s="293">
        <f>H17</f>
        <v>0</v>
      </c>
      <c r="I136" s="313">
        <f>I17</f>
        <v>0</v>
      </c>
      <c r="J136" s="293">
        <f>J17</f>
        <v>0</v>
      </c>
      <c r="K136" s="313">
        <f>K17</f>
        <v>0</v>
      </c>
      <c r="L136" s="293">
        <f>L17</f>
        <v>0</v>
      </c>
      <c r="M136" s="293">
        <f>M17</f>
        <v>0</v>
      </c>
      <c r="N136" s="293">
        <f>N17</f>
        <v>0</v>
      </c>
      <c r="O136" s="293">
        <f>O17</f>
        <v>0.49</v>
      </c>
      <c r="P136" s="293">
        <f>P17</f>
        <v>-0.49</v>
      </c>
      <c r="Q136" s="313">
        <f>Q17</f>
        <v>0</v>
      </c>
      <c r="R136" s="293">
        <f>R17</f>
        <v>0</v>
      </c>
      <c r="S136" s="293">
        <f>S17</f>
        <v>0</v>
      </c>
      <c r="T136" s="313" t="e">
        <f>T17</f>
        <v>#DIV/0!</v>
      </c>
      <c r="U136" s="293">
        <f>U17</f>
        <v>0</v>
      </c>
      <c r="V136" s="293">
        <f>V17</f>
        <v>0</v>
      </c>
      <c r="W136" s="293">
        <f>W17</f>
        <v>0</v>
      </c>
      <c r="X136" s="313">
        <f>X17</f>
        <v>0</v>
      </c>
      <c r="Y136" s="334" t="e">
        <f>T136-Q136</f>
        <v>#DIV/0!</v>
      </c>
      <c r="Z136" s="163"/>
    </row>
    <row r="137" spans="2:26" ht="30.75" hidden="1">
      <c r="B137" s="295" t="s">
        <v>157</v>
      </c>
      <c r="C137" s="292">
        <v>13030200</v>
      </c>
      <c r="D137" s="293">
        <f>D18</f>
        <v>235.6</v>
      </c>
      <c r="E137" s="293">
        <f>E18</f>
        <v>235.6</v>
      </c>
      <c r="F137" s="293">
        <f>F18</f>
        <v>120</v>
      </c>
      <c r="G137" s="293">
        <f>G18</f>
        <v>194.24</v>
      </c>
      <c r="H137" s="293">
        <f>H18</f>
        <v>74.24000000000001</v>
      </c>
      <c r="I137" s="313">
        <f>I18</f>
        <v>1.6186666666666667</v>
      </c>
      <c r="J137" s="293">
        <f>J18</f>
        <v>-41.359999999999985</v>
      </c>
      <c r="K137" s="313">
        <f>K18</f>
        <v>82.44482173174873</v>
      </c>
      <c r="L137" s="293">
        <f>L18</f>
        <v>0</v>
      </c>
      <c r="M137" s="293">
        <f>M18</f>
        <v>0</v>
      </c>
      <c r="N137" s="293">
        <f>N18</f>
        <v>0</v>
      </c>
      <c r="O137" s="293">
        <f>O18</f>
        <v>220.59</v>
      </c>
      <c r="P137" s="293">
        <f>P18</f>
        <v>15.009999999999991</v>
      </c>
      <c r="Q137" s="313">
        <f>Q18</f>
        <v>1.0680447889750215</v>
      </c>
      <c r="R137" s="293">
        <f>R18</f>
        <v>118.46</v>
      </c>
      <c r="S137" s="293">
        <f>S18</f>
        <v>75.78000000000002</v>
      </c>
      <c r="T137" s="313">
        <f>T18</f>
        <v>1.639709606618268</v>
      </c>
      <c r="U137" s="293">
        <f>U18</f>
        <v>0</v>
      </c>
      <c r="V137" s="293">
        <f>V18</f>
        <v>0</v>
      </c>
      <c r="W137" s="293">
        <f>W18</f>
        <v>0</v>
      </c>
      <c r="X137" s="313" t="e">
        <f>X18</f>
        <v>#DIV/0!</v>
      </c>
      <c r="Y137" s="334">
        <f aca="true" t="shared" si="38" ref="Y137:Y159">T137-Q137</f>
        <v>0.5716648176432464</v>
      </c>
      <c r="Z137" s="163"/>
    </row>
    <row r="138" spans="2:26" ht="15" hidden="1">
      <c r="B138" s="296" t="s">
        <v>51</v>
      </c>
      <c r="C138" s="297">
        <v>21080500</v>
      </c>
      <c r="D138" s="298">
        <f>D56</f>
        <v>158</v>
      </c>
      <c r="E138" s="298">
        <f>E56</f>
        <v>158</v>
      </c>
      <c r="F138" s="298">
        <f>F56</f>
        <v>42</v>
      </c>
      <c r="G138" s="298">
        <f>G56</f>
        <v>51.82</v>
      </c>
      <c r="H138" s="298">
        <f>H56</f>
        <v>9.82</v>
      </c>
      <c r="I138" s="330">
        <f>I56</f>
        <v>1.233809523809524</v>
      </c>
      <c r="J138" s="298">
        <f>J56</f>
        <v>-106.18</v>
      </c>
      <c r="K138" s="330">
        <f>K56</f>
        <v>0.3279746835443038</v>
      </c>
      <c r="L138" s="298">
        <f>L56</f>
        <v>0</v>
      </c>
      <c r="M138" s="298">
        <f>M56</f>
        <v>0</v>
      </c>
      <c r="N138" s="298">
        <f>N56</f>
        <v>0</v>
      </c>
      <c r="O138" s="298">
        <f>O56</f>
        <v>153.3</v>
      </c>
      <c r="P138" s="298">
        <f>P56</f>
        <v>4.699999999999989</v>
      </c>
      <c r="Q138" s="330">
        <f>Q56</f>
        <v>1.030658838878017</v>
      </c>
      <c r="R138" s="298">
        <f>R56</f>
        <v>82.8</v>
      </c>
      <c r="S138" s="298">
        <f>S56</f>
        <v>-30.979999999999997</v>
      </c>
      <c r="T138" s="330">
        <f>T56</f>
        <v>0.6258454106280193</v>
      </c>
      <c r="U138" s="298">
        <f>U56</f>
        <v>14</v>
      </c>
      <c r="V138" s="298">
        <f>V56</f>
        <v>0</v>
      </c>
      <c r="W138" s="298">
        <f>W56</f>
        <v>-14</v>
      </c>
      <c r="X138" s="313">
        <f>X56</f>
        <v>0</v>
      </c>
      <c r="Y138" s="334">
        <f t="shared" si="38"/>
        <v>-0.40481342824999755</v>
      </c>
      <c r="Z138" s="163"/>
    </row>
    <row r="139" spans="2:26" ht="30.75" hidden="1">
      <c r="B139" s="300" t="s">
        <v>34</v>
      </c>
      <c r="C139" s="301">
        <v>21080900</v>
      </c>
      <c r="D139" s="302">
        <f>D57</f>
        <v>13</v>
      </c>
      <c r="E139" s="302">
        <f>E57</f>
        <v>13</v>
      </c>
      <c r="F139" s="302">
        <f>F57</f>
        <v>5</v>
      </c>
      <c r="G139" s="302">
        <f>G57</f>
        <v>2.02</v>
      </c>
      <c r="H139" s="302">
        <f>H57</f>
        <v>-2.98</v>
      </c>
      <c r="I139" s="331">
        <f>I57</f>
        <v>0.404</v>
      </c>
      <c r="J139" s="302">
        <f>J57</f>
        <v>-10.98</v>
      </c>
      <c r="K139" s="331">
        <f>K57</f>
        <v>0.1553846153846154</v>
      </c>
      <c r="L139" s="302">
        <f>L57</f>
        <v>0</v>
      </c>
      <c r="M139" s="302">
        <f>M57</f>
        <v>0</v>
      </c>
      <c r="N139" s="302">
        <f>N57</f>
        <v>0</v>
      </c>
      <c r="O139" s="302">
        <f>O57</f>
        <v>12.95</v>
      </c>
      <c r="P139" s="302">
        <f>P57</f>
        <v>0.05000000000000071</v>
      </c>
      <c r="Q139" s="331">
        <f>Q57</f>
        <v>1.0038610038610039</v>
      </c>
      <c r="R139" s="302">
        <f>R57</f>
        <v>2.03</v>
      </c>
      <c r="S139" s="302">
        <f>S57</f>
        <v>-0.009999999999999787</v>
      </c>
      <c r="T139" s="331">
        <f>T57</f>
        <v>0</v>
      </c>
      <c r="U139" s="302">
        <f>U57</f>
        <v>1</v>
      </c>
      <c r="V139" s="302">
        <f>V57</f>
        <v>0</v>
      </c>
      <c r="W139" s="302">
        <f>W57</f>
        <v>-1</v>
      </c>
      <c r="X139" s="333">
        <f>X57</f>
        <v>0</v>
      </c>
      <c r="Y139" s="334">
        <f t="shared" si="38"/>
        <v>-1.0038610038610039</v>
      </c>
      <c r="Z139" s="163"/>
    </row>
    <row r="140" spans="2:26" ht="15" hidden="1">
      <c r="B140" s="295" t="s">
        <v>16</v>
      </c>
      <c r="C140" s="292">
        <v>21081100</v>
      </c>
      <c r="D140" s="293">
        <f>D58</f>
        <v>744</v>
      </c>
      <c r="E140" s="293">
        <f>E58</f>
        <v>744</v>
      </c>
      <c r="F140" s="293">
        <f>F58</f>
        <v>208.43</v>
      </c>
      <c r="G140" s="293">
        <f>G58</f>
        <v>245.78</v>
      </c>
      <c r="H140" s="293">
        <f>H58</f>
        <v>37.349999999999994</v>
      </c>
      <c r="I140" s="313">
        <f>I58</f>
        <v>1.1791968526603656</v>
      </c>
      <c r="J140" s="293">
        <f>J58</f>
        <v>-498.22</v>
      </c>
      <c r="K140" s="313">
        <f>K58</f>
        <v>0.3303494623655914</v>
      </c>
      <c r="L140" s="293">
        <f>L58</f>
        <v>0</v>
      </c>
      <c r="M140" s="293">
        <f>M58</f>
        <v>0</v>
      </c>
      <c r="N140" s="293">
        <f>N58</f>
        <v>0</v>
      </c>
      <c r="O140" s="293">
        <f>O58</f>
        <v>705.31</v>
      </c>
      <c r="P140" s="293">
        <f>P58</f>
        <v>38.690000000000055</v>
      </c>
      <c r="Q140" s="313">
        <f>Q58</f>
        <v>1.0548553118486907</v>
      </c>
      <c r="R140" s="293">
        <f>R58</f>
        <v>394.48</v>
      </c>
      <c r="S140" s="293">
        <f>S58</f>
        <v>-148.70000000000002</v>
      </c>
      <c r="T140" s="313">
        <f>T58</f>
        <v>0.6230480632731697</v>
      </c>
      <c r="U140" s="293">
        <f>U58</f>
        <v>60</v>
      </c>
      <c r="V140" s="293">
        <f>V58</f>
        <v>21.189999999999998</v>
      </c>
      <c r="W140" s="293">
        <f>W58</f>
        <v>-38.81</v>
      </c>
      <c r="X140" s="313">
        <f>X58</f>
        <v>0.35316666666666663</v>
      </c>
      <c r="Y140" s="334">
        <f t="shared" si="38"/>
        <v>-0.431807248575521</v>
      </c>
      <c r="Z140" s="163"/>
    </row>
    <row r="141" spans="2:26" ht="46.5" hidden="1">
      <c r="B141" s="295" t="s">
        <v>67</v>
      </c>
      <c r="C141" s="292">
        <v>21081500</v>
      </c>
      <c r="D141" s="293">
        <f>D59</f>
        <v>115.5</v>
      </c>
      <c r="E141" s="293">
        <f>E59</f>
        <v>115.5</v>
      </c>
      <c r="F141" s="293">
        <f>F59</f>
        <v>30</v>
      </c>
      <c r="G141" s="293">
        <f>G59</f>
        <v>39.22</v>
      </c>
      <c r="H141" s="293">
        <f>H59</f>
        <v>9.219999999999999</v>
      </c>
      <c r="I141" s="313">
        <f>I59</f>
        <v>1.3073333333333332</v>
      </c>
      <c r="J141" s="293">
        <f>J59</f>
        <v>-76.28</v>
      </c>
      <c r="K141" s="313">
        <f>K59</f>
        <v>0.3395670995670996</v>
      </c>
      <c r="L141" s="293">
        <f>L59</f>
        <v>0</v>
      </c>
      <c r="M141" s="293">
        <f>M59</f>
        <v>0</v>
      </c>
      <c r="N141" s="293">
        <f>N59</f>
        <v>0</v>
      </c>
      <c r="O141" s="293">
        <f>O59</f>
        <v>114.3</v>
      </c>
      <c r="P141" s="293">
        <f>P59</f>
        <v>1.2000000000000028</v>
      </c>
      <c r="Q141" s="313">
        <f>Q59</f>
        <v>1.010498687664042</v>
      </c>
      <c r="R141" s="293">
        <f>R59</f>
        <v>1.01</v>
      </c>
      <c r="S141" s="293">
        <f>S59</f>
        <v>38.21</v>
      </c>
      <c r="T141" s="313">
        <f>T59</f>
        <v>38.83168316831683</v>
      </c>
      <c r="U141" s="293">
        <f>U59</f>
        <v>10</v>
      </c>
      <c r="V141" s="293">
        <f>V59</f>
        <v>30.6</v>
      </c>
      <c r="W141" s="293">
        <f>W59</f>
        <v>20.6</v>
      </c>
      <c r="X141" s="313">
        <f>X59</f>
        <v>3.06</v>
      </c>
      <c r="Y141" s="334">
        <f t="shared" si="38"/>
        <v>37.82118448065279</v>
      </c>
      <c r="Z141" s="163"/>
    </row>
    <row r="142" spans="2:26" ht="46.5" hidden="1">
      <c r="B142" s="295" t="s">
        <v>17</v>
      </c>
      <c r="C142" s="292" t="s">
        <v>18</v>
      </c>
      <c r="D142" s="293">
        <f>D71</f>
        <v>3</v>
      </c>
      <c r="E142" s="293">
        <f>E71</f>
        <v>3</v>
      </c>
      <c r="F142" s="293">
        <f>F71</f>
        <v>1.5</v>
      </c>
      <c r="G142" s="293">
        <f>G71</f>
        <v>0</v>
      </c>
      <c r="H142" s="293">
        <f>H71</f>
        <v>-1.5</v>
      </c>
      <c r="I142" s="313">
        <f>I71</f>
        <v>0</v>
      </c>
      <c r="J142" s="293">
        <f>J71</f>
        <v>-3</v>
      </c>
      <c r="K142" s="313">
        <f>K71</f>
        <v>0</v>
      </c>
      <c r="L142" s="293">
        <f>L71</f>
        <v>0</v>
      </c>
      <c r="M142" s="293">
        <f>M71</f>
        <v>0</v>
      </c>
      <c r="N142" s="293">
        <f>N71</f>
        <v>0</v>
      </c>
      <c r="O142" s="293">
        <f>O71</f>
        <v>2.04</v>
      </c>
      <c r="P142" s="293">
        <f>P71</f>
        <v>0.96</v>
      </c>
      <c r="Q142" s="313">
        <f>Q71</f>
        <v>1.4705882352941175</v>
      </c>
      <c r="R142" s="293">
        <f>R71</f>
        <v>2.04</v>
      </c>
      <c r="S142" s="293">
        <f>S71</f>
        <v>-2.04</v>
      </c>
      <c r="T142" s="313">
        <f>T71</f>
        <v>0</v>
      </c>
      <c r="U142" s="293">
        <f>U71</f>
        <v>0</v>
      </c>
      <c r="V142" s="293">
        <f>V71</f>
        <v>0</v>
      </c>
      <c r="W142" s="293">
        <f>W71</f>
        <v>0</v>
      </c>
      <c r="X142" s="313">
        <f>X71</f>
        <v>0</v>
      </c>
      <c r="Y142" s="334">
        <f t="shared" si="38"/>
        <v>-1.4705882352941175</v>
      </c>
      <c r="Z142" s="163"/>
    </row>
    <row r="143" spans="2:26" ht="30.75" hidden="1">
      <c r="B143" s="304" t="s">
        <v>39</v>
      </c>
      <c r="C143" s="292">
        <v>31010200</v>
      </c>
      <c r="D143" s="305">
        <f>D77</f>
        <v>35</v>
      </c>
      <c r="E143" s="305">
        <f>E77</f>
        <v>35</v>
      </c>
      <c r="F143" s="305">
        <f>F77</f>
        <v>12.47</v>
      </c>
      <c r="G143" s="305">
        <f>G77</f>
        <v>4.74</v>
      </c>
      <c r="H143" s="305">
        <f>H77</f>
        <v>-7.73</v>
      </c>
      <c r="I143" s="332">
        <f>I77</f>
        <v>0.38011226944667204</v>
      </c>
      <c r="J143" s="305">
        <f>J77</f>
        <v>-30.259999999999998</v>
      </c>
      <c r="K143" s="332">
        <f>K77</f>
        <v>0.13542857142857143</v>
      </c>
      <c r="L143" s="305">
        <f>L77</f>
        <v>0</v>
      </c>
      <c r="M143" s="305">
        <f>M77</f>
        <v>0</v>
      </c>
      <c r="N143" s="305">
        <f>N77</f>
        <v>0</v>
      </c>
      <c r="O143" s="305">
        <f>O77</f>
        <v>34.22</v>
      </c>
      <c r="P143" s="305">
        <f>P77</f>
        <v>0.7800000000000011</v>
      </c>
      <c r="Q143" s="332">
        <f>Q77</f>
        <v>1.0227936879018118</v>
      </c>
      <c r="R143" s="305">
        <f>R77</f>
        <v>16.85</v>
      </c>
      <c r="S143" s="305">
        <f>S77</f>
        <v>-12.110000000000001</v>
      </c>
      <c r="T143" s="332">
        <f>T77</f>
        <v>0.2813056379821958</v>
      </c>
      <c r="U143" s="305">
        <f>U77</f>
        <v>2.9000000000000004</v>
      </c>
      <c r="V143" s="305">
        <f>V77</f>
        <v>0</v>
      </c>
      <c r="W143" s="305">
        <f>W77</f>
        <v>-2.9000000000000004</v>
      </c>
      <c r="X143" s="332">
        <f>X77</f>
        <v>0</v>
      </c>
      <c r="Y143" s="334">
        <f t="shared" si="38"/>
        <v>-0.7414880499196159</v>
      </c>
      <c r="Z143" s="163"/>
    </row>
    <row r="144" spans="2:26" ht="30.75" hidden="1">
      <c r="B144" s="304" t="s">
        <v>49</v>
      </c>
      <c r="C144" s="292">
        <v>31020000</v>
      </c>
      <c r="D144" s="305">
        <f>D78</f>
        <v>0</v>
      </c>
      <c r="E144" s="305">
        <f>E78</f>
        <v>0</v>
      </c>
      <c r="F144" s="305">
        <f>F78</f>
        <v>0</v>
      </c>
      <c r="G144" s="305">
        <f>G78</f>
        <v>0.5</v>
      </c>
      <c r="H144" s="305">
        <f>H78</f>
        <v>0.5</v>
      </c>
      <c r="I144" s="332" t="e">
        <f>I78</f>
        <v>#DIV/0!</v>
      </c>
      <c r="J144" s="305">
        <f>J78</f>
        <v>0.5</v>
      </c>
      <c r="K144" s="332">
        <f>K78</f>
        <v>0</v>
      </c>
      <c r="L144" s="305">
        <f>L78</f>
        <v>0</v>
      </c>
      <c r="M144" s="305">
        <f>M78</f>
        <v>0</v>
      </c>
      <c r="N144" s="305">
        <f>N78</f>
        <v>0</v>
      </c>
      <c r="O144" s="305">
        <f>O78</f>
        <v>-4.86</v>
      </c>
      <c r="P144" s="305">
        <f>P78</f>
        <v>4.86</v>
      </c>
      <c r="Q144" s="332">
        <f>Q78</f>
        <v>0</v>
      </c>
      <c r="R144" s="305">
        <f>R78</f>
        <v>-5.25</v>
      </c>
      <c r="S144" s="305">
        <f>S78</f>
        <v>5.75</v>
      </c>
      <c r="T144" s="332">
        <f>T78</f>
        <v>-0.09523809523809523</v>
      </c>
      <c r="U144" s="305">
        <f>U78</f>
        <v>0</v>
      </c>
      <c r="V144" s="305">
        <f>V78</f>
        <v>0.04999999999999999</v>
      </c>
      <c r="W144" s="305">
        <f>W78</f>
        <v>0.04999999999999999</v>
      </c>
      <c r="X144" s="332">
        <f>X78</f>
        <v>0</v>
      </c>
      <c r="Y144" s="334">
        <f t="shared" si="38"/>
        <v>-0.09523809523809523</v>
      </c>
      <c r="Z144" s="163"/>
    </row>
    <row r="145" spans="4:26" ht="15" hidden="1">
      <c r="D145" s="309">
        <f>SUM(D136:D144)</f>
        <v>1304.1</v>
      </c>
      <c r="E145" s="309">
        <f>SUM(E136:E144)</f>
        <v>1304.1</v>
      </c>
      <c r="F145" s="309">
        <f>SUM(F136:F144)</f>
        <v>419.40000000000003</v>
      </c>
      <c r="G145" s="309">
        <f>SUM(G136:G144)</f>
        <v>538.32</v>
      </c>
      <c r="H145" s="309">
        <f>SUM(H136:H144)</f>
        <v>118.91999999999999</v>
      </c>
      <c r="I145" s="189">
        <f>G145/F145</f>
        <v>1.2835479256080116</v>
      </c>
      <c r="J145" s="309">
        <f>G145-E145</f>
        <v>-765.7799999999999</v>
      </c>
      <c r="K145" s="329">
        <f>G145/E145</f>
        <v>0.4127904301817346</v>
      </c>
      <c r="O145" s="309">
        <f>SUM(O136:O144)</f>
        <v>1238.34</v>
      </c>
      <c r="P145" s="309">
        <f>SUM(P136:P144)</f>
        <v>65.76000000000005</v>
      </c>
      <c r="Q145" s="189">
        <f>E145/O145</f>
        <v>1.053103348030428</v>
      </c>
      <c r="R145" s="309">
        <f>SUM(R136:R144)</f>
        <v>612.42</v>
      </c>
      <c r="S145" s="309">
        <f>SUM(S136:S144)</f>
        <v>-74.1</v>
      </c>
      <c r="T145" s="189">
        <f>G145/R145</f>
        <v>0.8790046046830607</v>
      </c>
      <c r="U145" s="309">
        <f>SUM(U136:U144)</f>
        <v>87.9</v>
      </c>
      <c r="V145" s="309">
        <f>SUM(V136:V144)</f>
        <v>51.839999999999996</v>
      </c>
      <c r="W145" s="309">
        <f>SUM(W136:W144)</f>
        <v>-36.06</v>
      </c>
      <c r="X145" s="189">
        <f>V145/U145</f>
        <v>0.5897610921501706</v>
      </c>
      <c r="Y145" s="189">
        <f t="shared" si="38"/>
        <v>-0.1740987433473672</v>
      </c>
      <c r="Z145" s="163"/>
    </row>
    <row r="146" spans="4:25" ht="15" hidden="1">
      <c r="D146" s="4"/>
      <c r="F146" s="78"/>
      <c r="G146" s="4"/>
      <c r="Y146" s="189"/>
    </row>
    <row r="147" spans="2:25" ht="15" hidden="1">
      <c r="B147" s="310" t="s">
        <v>158</v>
      </c>
      <c r="D147" s="4"/>
      <c r="F147" s="78"/>
      <c r="G147" s="4"/>
      <c r="Y147" s="189"/>
    </row>
    <row r="148" spans="2:25" ht="30.75" hidden="1">
      <c r="B148" s="311" t="s">
        <v>89</v>
      </c>
      <c r="C148" s="312">
        <v>22010300</v>
      </c>
      <c r="D148" s="293">
        <f>D60</f>
        <v>1284</v>
      </c>
      <c r="E148" s="293">
        <f>E60</f>
        <v>1284</v>
      </c>
      <c r="F148" s="293">
        <f>F60</f>
        <v>384</v>
      </c>
      <c r="G148" s="293">
        <f>G60</f>
        <v>370.56</v>
      </c>
      <c r="H148" s="293">
        <f>H60</f>
        <v>-13.439999999999998</v>
      </c>
      <c r="I148" s="313">
        <f>I60</f>
        <v>0.965</v>
      </c>
      <c r="J148" s="293">
        <f>J60</f>
        <v>-913.44</v>
      </c>
      <c r="K148" s="313">
        <f>K60</f>
        <v>0.2885981308411215</v>
      </c>
      <c r="L148" s="293">
        <f>L60</f>
        <v>0</v>
      </c>
      <c r="M148" s="293">
        <f>M60</f>
        <v>0</v>
      </c>
      <c r="N148" s="293">
        <f>N60</f>
        <v>0</v>
      </c>
      <c r="O148" s="293">
        <f>O60</f>
        <v>1205.14</v>
      </c>
      <c r="P148" s="293">
        <f>P60</f>
        <v>78.8599999999999</v>
      </c>
      <c r="Q148" s="313">
        <f>Q60</f>
        <v>1.0654363808354215</v>
      </c>
      <c r="R148" s="293">
        <f>R60</f>
        <v>393.47</v>
      </c>
      <c r="S148" s="293">
        <f>S60</f>
        <v>-22.910000000000025</v>
      </c>
      <c r="T148" s="313">
        <f>T60</f>
        <v>0.9417744681932548</v>
      </c>
      <c r="U148" s="293">
        <f>U60</f>
        <v>100</v>
      </c>
      <c r="V148" s="293">
        <f>V60</f>
        <v>90.23000000000002</v>
      </c>
      <c r="W148" s="293">
        <f>W60</f>
        <v>-9.769999999999982</v>
      </c>
      <c r="X148" s="313">
        <f>X60</f>
        <v>0.9023000000000002</v>
      </c>
      <c r="Y148" s="334">
        <f t="shared" si="38"/>
        <v>-0.12366191264216664</v>
      </c>
    </row>
    <row r="149" spans="2:25" ht="15" hidden="1">
      <c r="B149" s="311" t="s">
        <v>106</v>
      </c>
      <c r="C149" s="312">
        <v>22010200</v>
      </c>
      <c r="D149" s="293">
        <f>D61</f>
        <v>0</v>
      </c>
      <c r="E149" s="293">
        <f>E61</f>
        <v>0</v>
      </c>
      <c r="F149" s="293">
        <f>F61</f>
        <v>0</v>
      </c>
      <c r="G149" s="293">
        <f>G61</f>
        <v>0</v>
      </c>
      <c r="H149" s="293">
        <f>H61</f>
        <v>0</v>
      </c>
      <c r="I149" s="313" t="e">
        <f>I61</f>
        <v>#DIV/0!</v>
      </c>
      <c r="J149" s="293">
        <f>J61</f>
        <v>0</v>
      </c>
      <c r="K149" s="313" t="e">
        <f>K61</f>
        <v>#DIV/0!</v>
      </c>
      <c r="L149" s="293">
        <f>L61</f>
        <v>0</v>
      </c>
      <c r="M149" s="293">
        <f>M61</f>
        <v>0</v>
      </c>
      <c r="N149" s="293">
        <f>N61</f>
        <v>0</v>
      </c>
      <c r="O149" s="293">
        <f>O61</f>
        <v>23.38</v>
      </c>
      <c r="P149" s="293">
        <f>P61</f>
        <v>-23.38</v>
      </c>
      <c r="Q149" s="313">
        <f>Q61</f>
        <v>0</v>
      </c>
      <c r="R149" s="293">
        <f>R61</f>
        <v>0</v>
      </c>
      <c r="S149" s="293">
        <f>S61</f>
        <v>0</v>
      </c>
      <c r="T149" s="313">
        <f>T61</f>
        <v>0</v>
      </c>
      <c r="U149" s="293">
        <f>U61</f>
        <v>0</v>
      </c>
      <c r="V149" s="293">
        <f>V61</f>
        <v>0</v>
      </c>
      <c r="W149" s="293">
        <f>W61</f>
        <v>0</v>
      </c>
      <c r="X149" s="313" t="e">
        <f>X61</f>
        <v>#DIV/0!</v>
      </c>
      <c r="Y149" s="334">
        <f t="shared" si="38"/>
        <v>0</v>
      </c>
    </row>
    <row r="150" spans="2:25" ht="15" hidden="1">
      <c r="B150" s="314" t="s">
        <v>65</v>
      </c>
      <c r="C150" s="315">
        <v>22012500</v>
      </c>
      <c r="D150" s="316">
        <f>D62</f>
        <v>21260</v>
      </c>
      <c r="E150" s="316">
        <f>E62</f>
        <v>21260</v>
      </c>
      <c r="F150" s="316">
        <f>F62</f>
        <v>7490</v>
      </c>
      <c r="G150" s="316">
        <f>G62</f>
        <v>8152.64</v>
      </c>
      <c r="H150" s="316">
        <f>H62</f>
        <v>662.6400000000003</v>
      </c>
      <c r="I150" s="317">
        <f>I62</f>
        <v>1.0884699599465955</v>
      </c>
      <c r="J150" s="316">
        <f>J62</f>
        <v>-13107.36</v>
      </c>
      <c r="K150" s="317">
        <f>K62</f>
        <v>0.38347318908748823</v>
      </c>
      <c r="L150" s="316">
        <f>L62</f>
        <v>0</v>
      </c>
      <c r="M150" s="316">
        <f>M62</f>
        <v>0</v>
      </c>
      <c r="N150" s="316">
        <f>N62</f>
        <v>0</v>
      </c>
      <c r="O150" s="316">
        <f>O62</f>
        <v>20110.14</v>
      </c>
      <c r="P150" s="316">
        <f>P62</f>
        <v>1149.8600000000006</v>
      </c>
      <c r="Q150" s="317">
        <f>Q62</f>
        <v>1.0571781200926498</v>
      </c>
      <c r="R150" s="316">
        <f>R62</f>
        <v>4681.51</v>
      </c>
      <c r="S150" s="316">
        <f>S62</f>
        <v>3471.13</v>
      </c>
      <c r="T150" s="317">
        <f>T62</f>
        <v>1.7414552142364323</v>
      </c>
      <c r="U150" s="316">
        <f>U62</f>
        <v>1800</v>
      </c>
      <c r="V150" s="316">
        <f>V62</f>
        <v>1950.7000000000007</v>
      </c>
      <c r="W150" s="316">
        <f>W62</f>
        <v>150.70000000000073</v>
      </c>
      <c r="X150" s="317">
        <f>X62</f>
        <v>1.0837222222222227</v>
      </c>
      <c r="Y150" s="334">
        <f t="shared" si="38"/>
        <v>0.6842770941437826</v>
      </c>
    </row>
    <row r="151" spans="2:25" ht="30.75" hidden="1">
      <c r="B151" s="314" t="s">
        <v>86</v>
      </c>
      <c r="C151" s="315">
        <v>22012600</v>
      </c>
      <c r="D151" s="316">
        <f>D63</f>
        <v>767</v>
      </c>
      <c r="E151" s="316">
        <f>E63</f>
        <v>767</v>
      </c>
      <c r="F151" s="316">
        <f>F63</f>
        <v>249</v>
      </c>
      <c r="G151" s="316">
        <f>G63</f>
        <v>269.48</v>
      </c>
      <c r="H151" s="316">
        <f>H63</f>
        <v>20.480000000000018</v>
      </c>
      <c r="I151" s="317">
        <f>I63</f>
        <v>1.0822489959839359</v>
      </c>
      <c r="J151" s="316">
        <f>J63</f>
        <v>-497.52</v>
      </c>
      <c r="K151" s="317">
        <f>K63</f>
        <v>0.3513428943937419</v>
      </c>
      <c r="L151" s="316">
        <f>L63</f>
        <v>0</v>
      </c>
      <c r="M151" s="316">
        <f>M63</f>
        <v>0</v>
      </c>
      <c r="N151" s="316">
        <f>N63</f>
        <v>0</v>
      </c>
      <c r="O151" s="316">
        <f>O63</f>
        <v>710.04</v>
      </c>
      <c r="P151" s="316">
        <f>P63</f>
        <v>56.960000000000036</v>
      </c>
      <c r="Q151" s="317">
        <f>Q63</f>
        <v>1.0802208326291478</v>
      </c>
      <c r="R151" s="316">
        <f>R63</f>
        <v>175.37</v>
      </c>
      <c r="S151" s="316">
        <f>S63</f>
        <v>94.11000000000001</v>
      </c>
      <c r="T151" s="317">
        <f>T63</f>
        <v>1.5366368249985745</v>
      </c>
      <c r="U151" s="316">
        <f>U63</f>
        <v>64</v>
      </c>
      <c r="V151" s="316">
        <f>V63</f>
        <v>67.32000000000002</v>
      </c>
      <c r="W151" s="316">
        <f>W63</f>
        <v>3.3200000000000216</v>
      </c>
      <c r="X151" s="317">
        <f>X63</f>
        <v>1.0518750000000003</v>
      </c>
      <c r="Y151" s="334">
        <f t="shared" si="38"/>
        <v>0.45641599236942665</v>
      </c>
    </row>
    <row r="152" spans="2:25" ht="30.75" hidden="1">
      <c r="B152" s="314" t="s">
        <v>90</v>
      </c>
      <c r="C152" s="315">
        <v>22012900</v>
      </c>
      <c r="D152" s="316">
        <f>D64</f>
        <v>44</v>
      </c>
      <c r="E152" s="316">
        <f>E64</f>
        <v>44</v>
      </c>
      <c r="F152" s="316">
        <f>F64</f>
        <v>12</v>
      </c>
      <c r="G152" s="316">
        <f>G64</f>
        <v>13.06</v>
      </c>
      <c r="H152" s="316">
        <f>H64</f>
        <v>1.0600000000000005</v>
      </c>
      <c r="I152" s="317">
        <f>I64</f>
        <v>1.0883333333333334</v>
      </c>
      <c r="J152" s="316">
        <f>J64</f>
        <v>-30.939999999999998</v>
      </c>
      <c r="K152" s="317">
        <f>K64</f>
        <v>0.2968181818181818</v>
      </c>
      <c r="L152" s="316">
        <f>L64</f>
        <v>0</v>
      </c>
      <c r="M152" s="316">
        <f>M64</f>
        <v>0</v>
      </c>
      <c r="N152" s="316">
        <f>N64</f>
        <v>0</v>
      </c>
      <c r="O152" s="316">
        <f>O64</f>
        <v>41.44</v>
      </c>
      <c r="P152" s="316">
        <f>P64</f>
        <v>2.5600000000000023</v>
      </c>
      <c r="Q152" s="317">
        <f>Q64</f>
        <v>1.0617760617760619</v>
      </c>
      <c r="R152" s="316">
        <f>R64</f>
        <v>11.36</v>
      </c>
      <c r="S152" s="316">
        <f>S64</f>
        <v>1.700000000000001</v>
      </c>
      <c r="T152" s="317">
        <f>T64</f>
        <v>1.1496478873239437</v>
      </c>
      <c r="U152" s="316">
        <f>U64</f>
        <v>4</v>
      </c>
      <c r="V152" s="316">
        <f>V64</f>
        <v>5.300000000000001</v>
      </c>
      <c r="W152" s="316">
        <f>W64</f>
        <v>1.3000000000000007</v>
      </c>
      <c r="X152" s="317">
        <f>X64</f>
        <v>1.3250000000000002</v>
      </c>
      <c r="Y152" s="334">
        <f t="shared" si="38"/>
        <v>0.08787182554788187</v>
      </c>
    </row>
    <row r="153" spans="2:25" ht="15" hidden="1">
      <c r="B153" s="310" t="s">
        <v>158</v>
      </c>
      <c r="C153" s="318">
        <v>22010000</v>
      </c>
      <c r="D153" s="309">
        <f>SUM(D148:D152)</f>
        <v>23355</v>
      </c>
      <c r="E153" s="309">
        <f aca="true" t="shared" si="39" ref="E153:W153">SUM(E148:E152)</f>
        <v>23355</v>
      </c>
      <c r="F153" s="309">
        <f t="shared" si="39"/>
        <v>8135</v>
      </c>
      <c r="G153" s="309">
        <f t="shared" si="39"/>
        <v>8805.74</v>
      </c>
      <c r="H153" s="309">
        <f t="shared" si="39"/>
        <v>670.7400000000002</v>
      </c>
      <c r="I153" s="189">
        <f>G153/F153</f>
        <v>1.0824511370620775</v>
      </c>
      <c r="J153" s="309">
        <f t="shared" si="39"/>
        <v>-14549.260000000002</v>
      </c>
      <c r="K153" s="189">
        <f>G153/E153</f>
        <v>0.3770387497323913</v>
      </c>
      <c r="L153" s="309">
        <f t="shared" si="39"/>
        <v>0</v>
      </c>
      <c r="M153" s="309">
        <f t="shared" si="39"/>
        <v>0</v>
      </c>
      <c r="N153" s="309">
        <f t="shared" si="39"/>
        <v>0</v>
      </c>
      <c r="O153" s="309">
        <f t="shared" si="39"/>
        <v>22090.14</v>
      </c>
      <c r="P153" s="309">
        <f t="shared" si="39"/>
        <v>1264.8600000000006</v>
      </c>
      <c r="Q153" s="189">
        <f>E153/O153</f>
        <v>1.0572590304995804</v>
      </c>
      <c r="R153" s="309">
        <f t="shared" si="39"/>
        <v>5261.71</v>
      </c>
      <c r="S153" s="309">
        <f t="shared" si="39"/>
        <v>3544.03</v>
      </c>
      <c r="T153" s="189">
        <f>G153/R153</f>
        <v>1.6735509938784159</v>
      </c>
      <c r="U153" s="309">
        <f t="shared" si="39"/>
        <v>1968</v>
      </c>
      <c r="V153" s="309">
        <f t="shared" si="39"/>
        <v>2113.550000000001</v>
      </c>
      <c r="W153" s="309">
        <f t="shared" si="39"/>
        <v>145.55000000000078</v>
      </c>
      <c r="X153" s="189">
        <f>V153/U153</f>
        <v>1.0739583333333338</v>
      </c>
      <c r="Y153" s="189">
        <f t="shared" si="38"/>
        <v>0.6162919633788355</v>
      </c>
    </row>
    <row r="154" spans="4:25" ht="15" hidden="1">
      <c r="D154" s="4"/>
      <c r="F154" s="78"/>
      <c r="G154" s="4"/>
      <c r="Y154" s="189"/>
    </row>
    <row r="155" spans="4:25" ht="15" hidden="1">
      <c r="D155" s="4"/>
      <c r="F155" s="78"/>
      <c r="G155" s="4"/>
      <c r="Y155" s="189"/>
    </row>
    <row r="156" spans="2:25" ht="15" hidden="1">
      <c r="B156" s="310" t="s">
        <v>159</v>
      </c>
      <c r="D156" s="4"/>
      <c r="F156" s="78"/>
      <c r="G156" s="4"/>
      <c r="Y156" s="189"/>
    </row>
    <row r="157" spans="2:25" ht="15" hidden="1">
      <c r="B157" s="319" t="s">
        <v>13</v>
      </c>
      <c r="C157" s="292" t="s">
        <v>19</v>
      </c>
      <c r="D157" s="308">
        <f>D72</f>
        <v>8170</v>
      </c>
      <c r="E157" s="308">
        <f>E72</f>
        <v>8170</v>
      </c>
      <c r="F157" s="308">
        <f>F72</f>
        <v>2608.65</v>
      </c>
      <c r="G157" s="308">
        <f>G72</f>
        <v>2003.1</v>
      </c>
      <c r="H157" s="308">
        <f>H72</f>
        <v>-605.5500000000002</v>
      </c>
      <c r="I157" s="307">
        <f>I72</f>
        <v>0.7678684376976597</v>
      </c>
      <c r="J157" s="308">
        <f>J72</f>
        <v>-6166.9</v>
      </c>
      <c r="K157" s="307">
        <f>K72</f>
        <v>0.24517747858017136</v>
      </c>
      <c r="L157" s="308">
        <f>L72</f>
        <v>0</v>
      </c>
      <c r="M157" s="308">
        <f>M72</f>
        <v>0</v>
      </c>
      <c r="N157" s="308">
        <f>N72</f>
        <v>0</v>
      </c>
      <c r="O157" s="308">
        <f>O72</f>
        <v>8086.92</v>
      </c>
      <c r="P157" s="308">
        <f>P72</f>
        <v>83.07999999999993</v>
      </c>
      <c r="Q157" s="307">
        <f>Q72</f>
        <v>1.0102733797292418</v>
      </c>
      <c r="R157" s="308">
        <f>R72</f>
        <v>3536.21</v>
      </c>
      <c r="S157" s="308">
        <f>S72</f>
        <v>-1533.1100000000001</v>
      </c>
      <c r="T157" s="307">
        <f>T72</f>
        <v>0.5664539153500499</v>
      </c>
      <c r="U157" s="308">
        <f>U72</f>
        <v>680</v>
      </c>
      <c r="V157" s="308">
        <f>V72</f>
        <v>504.39999999999986</v>
      </c>
      <c r="W157" s="308">
        <f>W72</f>
        <v>-175.60000000000014</v>
      </c>
      <c r="X157" s="307">
        <f>X72</f>
        <v>0.7417647058823528</v>
      </c>
      <c r="Y157" s="189">
        <f t="shared" si="38"/>
        <v>-0.44381946437919195</v>
      </c>
    </row>
    <row r="158" spans="2:25" ht="46.5" hidden="1">
      <c r="B158" s="319" t="s">
        <v>38</v>
      </c>
      <c r="C158" s="292">
        <v>24061900</v>
      </c>
      <c r="D158" s="308">
        <f>D76</f>
        <v>174.4</v>
      </c>
      <c r="E158" s="308">
        <f>E76</f>
        <v>174.4</v>
      </c>
      <c r="F158" s="308">
        <f>F76</f>
        <v>20</v>
      </c>
      <c r="G158" s="308">
        <f>G76</f>
        <v>0</v>
      </c>
      <c r="H158" s="308">
        <f>H76</f>
        <v>-20</v>
      </c>
      <c r="I158" s="307">
        <f>I76</f>
        <v>0</v>
      </c>
      <c r="J158" s="308">
        <f>J76</f>
        <v>-174.4</v>
      </c>
      <c r="K158" s="307">
        <f>K76</f>
        <v>0</v>
      </c>
      <c r="L158" s="308">
        <f>L76</f>
        <v>0</v>
      </c>
      <c r="M158" s="308">
        <f>M76</f>
        <v>0</v>
      </c>
      <c r="N158" s="308">
        <f>N76</f>
        <v>0</v>
      </c>
      <c r="O158" s="308">
        <f>O76</f>
        <v>142.18</v>
      </c>
      <c r="P158" s="308">
        <f>P76</f>
        <v>32.22</v>
      </c>
      <c r="Q158" s="307">
        <f>Q76</f>
        <v>1.2266141510761006</v>
      </c>
      <c r="R158" s="308">
        <f>R76</f>
        <v>54.64</v>
      </c>
      <c r="S158" s="308">
        <f>S76</f>
        <v>-54.64</v>
      </c>
      <c r="T158" s="307">
        <f>T76</f>
        <v>0</v>
      </c>
      <c r="U158" s="308">
        <f>U76</f>
        <v>20</v>
      </c>
      <c r="V158" s="308">
        <f>V76</f>
        <v>0</v>
      </c>
      <c r="W158" s="308">
        <f>W76</f>
        <v>-20</v>
      </c>
      <c r="X158" s="307">
        <f>X76</f>
        <v>0</v>
      </c>
      <c r="Y158" s="189">
        <f t="shared" si="38"/>
        <v>-1.2266141510761006</v>
      </c>
    </row>
    <row r="159" spans="2:25" ht="15" hidden="1">
      <c r="B159" s="310" t="s">
        <v>159</v>
      </c>
      <c r="C159" s="320">
        <v>24060000</v>
      </c>
      <c r="D159" s="309">
        <f>SUM(D157:D158)</f>
        <v>8344.4</v>
      </c>
      <c r="E159" s="309">
        <f aca="true" t="shared" si="40" ref="E159:W159">SUM(E157:E158)</f>
        <v>8344.4</v>
      </c>
      <c r="F159" s="309">
        <f t="shared" si="40"/>
        <v>2628.65</v>
      </c>
      <c r="G159" s="309">
        <f t="shared" si="40"/>
        <v>2003.1</v>
      </c>
      <c r="H159" s="309">
        <f t="shared" si="40"/>
        <v>-625.5500000000002</v>
      </c>
      <c r="I159" s="189">
        <f>G159/F159</f>
        <v>0.7620261350883533</v>
      </c>
      <c r="J159" s="309">
        <f t="shared" si="40"/>
        <v>-6341.299999999999</v>
      </c>
      <c r="K159" s="189">
        <f>G159/E159</f>
        <v>0.24005320933799915</v>
      </c>
      <c r="L159" s="309">
        <f t="shared" si="40"/>
        <v>0</v>
      </c>
      <c r="M159" s="309">
        <f t="shared" si="40"/>
        <v>0</v>
      </c>
      <c r="N159" s="309">
        <f t="shared" si="40"/>
        <v>0</v>
      </c>
      <c r="O159" s="309">
        <f t="shared" si="40"/>
        <v>8229.1</v>
      </c>
      <c r="P159" s="309">
        <f t="shared" si="40"/>
        <v>115.29999999999993</v>
      </c>
      <c r="Q159" s="189">
        <f>E159/O159</f>
        <v>1.0140112527493892</v>
      </c>
      <c r="R159" s="309">
        <f t="shared" si="40"/>
        <v>3590.85</v>
      </c>
      <c r="S159" s="309">
        <f t="shared" si="40"/>
        <v>-1587.7500000000002</v>
      </c>
      <c r="T159" s="189">
        <f>G159/R159</f>
        <v>0.5578344960106938</v>
      </c>
      <c r="U159" s="309">
        <f t="shared" si="40"/>
        <v>700</v>
      </c>
      <c r="V159" s="309">
        <f t="shared" si="40"/>
        <v>504.39999999999986</v>
      </c>
      <c r="W159" s="309">
        <f t="shared" si="40"/>
        <v>-195.60000000000014</v>
      </c>
      <c r="X159" s="189">
        <f>V159/U159</f>
        <v>0.7205714285714284</v>
      </c>
      <c r="Y159" s="189">
        <f t="shared" si="38"/>
        <v>-0.4561767567386954</v>
      </c>
    </row>
    <row r="160" ht="15" hidden="1"/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J101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4" t="s">
        <v>180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186"/>
    </row>
    <row r="2" spans="2:25" s="1" customFormat="1" ht="15.75" customHeight="1">
      <c r="B2" s="355"/>
      <c r="C2" s="355"/>
      <c r="D2" s="355"/>
      <c r="E2" s="355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6"/>
      <c r="B3" s="358"/>
      <c r="C3" s="359" t="s">
        <v>0</v>
      </c>
      <c r="D3" s="360" t="s">
        <v>131</v>
      </c>
      <c r="E3" s="360" t="s">
        <v>179</v>
      </c>
      <c r="F3" s="25"/>
      <c r="G3" s="361" t="s">
        <v>26</v>
      </c>
      <c r="H3" s="362"/>
      <c r="I3" s="362"/>
      <c r="J3" s="362"/>
      <c r="K3" s="36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4" t="s">
        <v>177</v>
      </c>
      <c r="V3" s="367" t="s">
        <v>178</v>
      </c>
      <c r="W3" s="367"/>
      <c r="X3" s="367"/>
      <c r="Y3" s="194"/>
    </row>
    <row r="4" spans="1:24" ht="22.5" customHeight="1">
      <c r="A4" s="356"/>
      <c r="B4" s="358"/>
      <c r="C4" s="359"/>
      <c r="D4" s="360"/>
      <c r="E4" s="360"/>
      <c r="F4" s="368" t="s">
        <v>173</v>
      </c>
      <c r="G4" s="370" t="s">
        <v>31</v>
      </c>
      <c r="H4" s="372" t="s">
        <v>174</v>
      </c>
      <c r="I4" s="365" t="s">
        <v>175</v>
      </c>
      <c r="J4" s="372" t="s">
        <v>132</v>
      </c>
      <c r="K4" s="365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5"/>
      <c r="V4" s="374" t="s">
        <v>181</v>
      </c>
      <c r="W4" s="372" t="s">
        <v>44</v>
      </c>
      <c r="X4" s="376" t="s">
        <v>43</v>
      </c>
    </row>
    <row r="5" spans="1:24" ht="67.5" customHeight="1">
      <c r="A5" s="357"/>
      <c r="B5" s="358"/>
      <c r="C5" s="359"/>
      <c r="D5" s="360"/>
      <c r="E5" s="360"/>
      <c r="F5" s="369"/>
      <c r="G5" s="371"/>
      <c r="H5" s="373"/>
      <c r="I5" s="366"/>
      <c r="J5" s="373"/>
      <c r="K5" s="366"/>
      <c r="L5" s="377" t="s">
        <v>135</v>
      </c>
      <c r="M5" s="378"/>
      <c r="N5" s="379"/>
      <c r="O5" s="380" t="s">
        <v>168</v>
      </c>
      <c r="P5" s="381"/>
      <c r="Q5" s="382"/>
      <c r="R5" s="383" t="s">
        <v>176</v>
      </c>
      <c r="S5" s="383"/>
      <c r="T5" s="383"/>
      <c r="U5" s="366"/>
      <c r="V5" s="375"/>
      <c r="W5" s="373"/>
      <c r="X5" s="37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2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2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2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2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2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2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2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2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2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2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3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2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2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0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0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1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1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1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84"/>
      <c r="H106" s="384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84"/>
      <c r="H107" s="384"/>
      <c r="I107" s="267"/>
      <c r="J107" s="269"/>
    </row>
    <row r="108" spans="3:10" ht="15">
      <c r="C108" s="265"/>
      <c r="D108" s="4"/>
      <c r="F108" s="270"/>
      <c r="G108" s="385"/>
      <c r="H108" s="385"/>
      <c r="I108" s="271"/>
      <c r="J108" s="268"/>
    </row>
    <row r="109" spans="2:10" ht="16.5">
      <c r="B109" s="386" t="s">
        <v>148</v>
      </c>
      <c r="C109" s="387"/>
      <c r="D109" s="272"/>
      <c r="E109" s="322">
        <f>'[1]залишки'!$G$6/1000</f>
        <v>198.17227</v>
      </c>
      <c r="F109" s="274" t="s">
        <v>149</v>
      </c>
      <c r="G109" s="384"/>
      <c r="H109" s="384"/>
      <c r="I109" s="275"/>
      <c r="J109" s="268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54" t="s">
        <v>171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186"/>
    </row>
    <row r="2" spans="2:25" s="1" customFormat="1" ht="15.75" customHeight="1">
      <c r="B2" s="355"/>
      <c r="C2" s="355"/>
      <c r="D2" s="355"/>
      <c r="E2" s="355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6"/>
      <c r="B3" s="358"/>
      <c r="C3" s="359" t="s">
        <v>0</v>
      </c>
      <c r="D3" s="360" t="s">
        <v>131</v>
      </c>
      <c r="E3" s="360" t="s">
        <v>131</v>
      </c>
      <c r="F3" s="25"/>
      <c r="G3" s="361" t="s">
        <v>26</v>
      </c>
      <c r="H3" s="362"/>
      <c r="I3" s="362"/>
      <c r="J3" s="362"/>
      <c r="K3" s="36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4" t="s">
        <v>141</v>
      </c>
      <c r="V3" s="367" t="s">
        <v>136</v>
      </c>
      <c r="W3" s="367"/>
      <c r="X3" s="367"/>
      <c r="Y3" s="194"/>
    </row>
    <row r="4" spans="1:24" ht="22.5" customHeight="1">
      <c r="A4" s="356"/>
      <c r="B4" s="358"/>
      <c r="C4" s="359"/>
      <c r="D4" s="360"/>
      <c r="E4" s="360"/>
      <c r="F4" s="368" t="s">
        <v>139</v>
      </c>
      <c r="G4" s="370" t="s">
        <v>31</v>
      </c>
      <c r="H4" s="372" t="s">
        <v>129</v>
      </c>
      <c r="I4" s="365" t="s">
        <v>130</v>
      </c>
      <c r="J4" s="372" t="s">
        <v>132</v>
      </c>
      <c r="K4" s="365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5"/>
      <c r="V4" s="374" t="s">
        <v>172</v>
      </c>
      <c r="W4" s="372" t="s">
        <v>44</v>
      </c>
      <c r="X4" s="376" t="s">
        <v>43</v>
      </c>
    </row>
    <row r="5" spans="1:24" ht="67.5" customHeight="1">
      <c r="A5" s="357"/>
      <c r="B5" s="358"/>
      <c r="C5" s="359"/>
      <c r="D5" s="360"/>
      <c r="E5" s="360"/>
      <c r="F5" s="369"/>
      <c r="G5" s="371"/>
      <c r="H5" s="373"/>
      <c r="I5" s="366"/>
      <c r="J5" s="373"/>
      <c r="K5" s="366"/>
      <c r="L5" s="377" t="s">
        <v>135</v>
      </c>
      <c r="M5" s="378"/>
      <c r="N5" s="379"/>
      <c r="O5" s="380" t="s">
        <v>168</v>
      </c>
      <c r="P5" s="381"/>
      <c r="Q5" s="382"/>
      <c r="R5" s="383" t="s">
        <v>167</v>
      </c>
      <c r="S5" s="383"/>
      <c r="T5" s="383"/>
      <c r="U5" s="366"/>
      <c r="V5" s="375"/>
      <c r="W5" s="373"/>
      <c r="X5" s="37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0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0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1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1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1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84"/>
      <c r="H106" s="384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84"/>
      <c r="H107" s="384"/>
      <c r="I107" s="267"/>
      <c r="J107" s="269"/>
    </row>
    <row r="108" spans="3:10" ht="15" hidden="1">
      <c r="C108" s="265"/>
      <c r="D108" s="4"/>
      <c r="F108" s="270"/>
      <c r="G108" s="385"/>
      <c r="H108" s="385"/>
      <c r="I108" s="271"/>
      <c r="J108" s="268"/>
    </row>
    <row r="109" spans="2:10" ht="16.5" hidden="1">
      <c r="B109" s="386" t="s">
        <v>148</v>
      </c>
      <c r="C109" s="387"/>
      <c r="D109" s="272"/>
      <c r="E109" s="322">
        <v>144.8304</v>
      </c>
      <c r="F109" s="274" t="s">
        <v>149</v>
      </c>
      <c r="G109" s="384"/>
      <c r="H109" s="384"/>
      <c r="I109" s="275"/>
      <c r="J109" s="268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18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88" sqref="A188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4" t="s">
        <v>128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186"/>
    </row>
    <row r="2" spans="2:25" s="1" customFormat="1" ht="15.75" customHeight="1">
      <c r="B2" s="355"/>
      <c r="C2" s="355"/>
      <c r="D2" s="355"/>
      <c r="E2" s="355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6"/>
      <c r="B3" s="358"/>
      <c r="C3" s="359" t="s">
        <v>0</v>
      </c>
      <c r="D3" s="391" t="s">
        <v>131</v>
      </c>
      <c r="E3" s="360" t="s">
        <v>131</v>
      </c>
      <c r="F3" s="25"/>
      <c r="G3" s="361" t="s">
        <v>26</v>
      </c>
      <c r="H3" s="362"/>
      <c r="I3" s="362"/>
      <c r="J3" s="362"/>
      <c r="K3" s="363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4" t="s">
        <v>140</v>
      </c>
      <c r="V3" s="367" t="s">
        <v>124</v>
      </c>
      <c r="W3" s="367"/>
      <c r="X3" s="367"/>
      <c r="Y3" s="194"/>
    </row>
    <row r="4" spans="1:24" ht="22.5" customHeight="1">
      <c r="A4" s="356"/>
      <c r="B4" s="358"/>
      <c r="C4" s="359"/>
      <c r="D4" s="392"/>
      <c r="E4" s="360"/>
      <c r="F4" s="368" t="s">
        <v>138</v>
      </c>
      <c r="G4" s="370" t="s">
        <v>31</v>
      </c>
      <c r="H4" s="372" t="s">
        <v>122</v>
      </c>
      <c r="I4" s="365" t="s">
        <v>123</v>
      </c>
      <c r="J4" s="372" t="s">
        <v>132</v>
      </c>
      <c r="K4" s="365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5"/>
      <c r="V4" s="374" t="s">
        <v>137</v>
      </c>
      <c r="W4" s="372" t="s">
        <v>44</v>
      </c>
      <c r="X4" s="376" t="s">
        <v>43</v>
      </c>
    </row>
    <row r="5" spans="1:24" ht="67.5" customHeight="1">
      <c r="A5" s="357"/>
      <c r="B5" s="358"/>
      <c r="C5" s="359"/>
      <c r="D5" s="393"/>
      <c r="E5" s="360"/>
      <c r="F5" s="369"/>
      <c r="G5" s="371"/>
      <c r="H5" s="373"/>
      <c r="I5" s="366"/>
      <c r="J5" s="373"/>
      <c r="K5" s="366"/>
      <c r="L5" s="377" t="s">
        <v>109</v>
      </c>
      <c r="M5" s="378"/>
      <c r="N5" s="379"/>
      <c r="O5" s="388" t="s">
        <v>125</v>
      </c>
      <c r="P5" s="389"/>
      <c r="Q5" s="390"/>
      <c r="R5" s="383" t="s">
        <v>127</v>
      </c>
      <c r="S5" s="383"/>
      <c r="T5" s="383"/>
      <c r="U5" s="366"/>
      <c r="V5" s="375"/>
      <c r="W5" s="373"/>
      <c r="X5" s="37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84"/>
      <c r="H106" s="384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84"/>
      <c r="H107" s="384"/>
      <c r="I107" s="267"/>
      <c r="J107" s="269"/>
      <c r="Y107" s="199"/>
    </row>
    <row r="108" spans="3:25" ht="15">
      <c r="C108" s="265"/>
      <c r="D108" s="4"/>
      <c r="F108" s="270"/>
      <c r="G108" s="385"/>
      <c r="H108" s="385"/>
      <c r="I108" s="271"/>
      <c r="J108" s="268"/>
      <c r="Y108" s="199"/>
    </row>
    <row r="109" spans="2:25" ht="16.5">
      <c r="B109" s="386" t="s">
        <v>148</v>
      </c>
      <c r="C109" s="386"/>
      <c r="D109" s="272"/>
      <c r="E109" s="272">
        <f>3396166.95/1000</f>
        <v>3396.1669500000003</v>
      </c>
      <c r="F109" s="274" t="s">
        <v>149</v>
      </c>
      <c r="G109" s="384"/>
      <c r="H109" s="384"/>
      <c r="I109" s="275"/>
      <c r="J109" s="268"/>
      <c r="Y109" s="199"/>
    </row>
    <row r="110" spans="4:25" ht="15">
      <c r="D110" s="4"/>
      <c r="F110" s="270"/>
      <c r="G110" s="384"/>
      <c r="H110" s="384"/>
      <c r="I110" s="270"/>
      <c r="J110" s="273"/>
      <c r="Y110" s="199"/>
    </row>
    <row r="111" spans="2:25" ht="15" hidden="1">
      <c r="B111" s="277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3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5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18" t="s">
        <v>165</v>
      </c>
      <c r="D116" s="327">
        <f>D113+D114+D115</f>
        <v>1680503.1130000001</v>
      </c>
      <c r="E116" s="327">
        <f>E113+E114+E115</f>
        <v>1680503.1130000001</v>
      </c>
      <c r="F116" s="327">
        <f>F113+F114+F115</f>
        <v>116722.42358000002</v>
      </c>
      <c r="G116" s="327">
        <f>G113+G114+G115</f>
        <v>116722.93</v>
      </c>
      <c r="H116" s="327">
        <f>H113+H114+H115</f>
        <v>0.5064200000016879</v>
      </c>
      <c r="I116" s="329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1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199"/>
    </row>
    <row r="122" spans="2:25" ht="17.25" hidden="1">
      <c r="B122" s="342" t="s">
        <v>30</v>
      </c>
      <c r="C122" s="343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4" t="s">
        <v>152</v>
      </c>
      <c r="C123" s="343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4" t="s">
        <v>153</v>
      </c>
      <c r="C124" s="285">
        <v>40000000</v>
      </c>
      <c r="D124" s="286">
        <v>1499675.2</v>
      </c>
      <c r="E124" s="286">
        <v>1499675.2</v>
      </c>
      <c r="F124" s="286">
        <v>164550.67</v>
      </c>
      <c r="G124" s="321">
        <v>157946.6</v>
      </c>
      <c r="H124" s="28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38" t="s">
        <v>169</v>
      </c>
      <c r="C125" s="339">
        <v>41033900</v>
      </c>
      <c r="D125" s="340">
        <v>249086.1</v>
      </c>
      <c r="E125" s="340">
        <v>249086.1</v>
      </c>
      <c r="F125" s="340">
        <v>19179.6</v>
      </c>
      <c r="G125" s="345">
        <v>19179.6</v>
      </c>
      <c r="H125" s="340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38" t="s">
        <v>170</v>
      </c>
      <c r="C126" s="339">
        <v>41034200</v>
      </c>
      <c r="D126" s="340">
        <v>226186</v>
      </c>
      <c r="E126" s="340">
        <v>226186</v>
      </c>
      <c r="F126" s="340">
        <v>22003</v>
      </c>
      <c r="G126" s="345">
        <v>22003</v>
      </c>
      <c r="H126" s="340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4" t="s">
        <v>166</v>
      </c>
      <c r="C127" s="285"/>
      <c r="D127" s="286">
        <v>0</v>
      </c>
      <c r="E127" s="286">
        <v>0</v>
      </c>
      <c r="F127" s="286">
        <v>0</v>
      </c>
      <c r="G127" s="321">
        <v>0</v>
      </c>
      <c r="H127" s="28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7" t="s">
        <v>154</v>
      </c>
      <c r="C128" s="288"/>
      <c r="D128" s="289">
        <f>D123+D124+D127</f>
        <v>3270627.968</v>
      </c>
      <c r="E128" s="289">
        <f>E123+E124+E127</f>
        <v>3270627.968</v>
      </c>
      <c r="F128" s="289">
        <f>F123+F124+F127</f>
        <v>288810.56483000005</v>
      </c>
      <c r="G128" s="289">
        <f>G123+G124+G127</f>
        <v>281074.64</v>
      </c>
      <c r="H128" s="289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0" t="s">
        <v>155</v>
      </c>
      <c r="D135" s="4"/>
      <c r="F135" s="78"/>
      <c r="G135" s="4"/>
      <c r="Y135" s="199"/>
    </row>
    <row r="136" spans="2:25" ht="30.75" hidden="1">
      <c r="B136" s="291" t="s">
        <v>156</v>
      </c>
      <c r="C136" s="292">
        <v>13010200</v>
      </c>
      <c r="D136" s="293">
        <f>D17</f>
        <v>0</v>
      </c>
      <c r="E136" s="293">
        <f aca="true" t="shared" si="50" ref="E136:X136">E17</f>
        <v>0</v>
      </c>
      <c r="F136" s="293">
        <f t="shared" si="50"/>
        <v>0</v>
      </c>
      <c r="G136" s="294">
        <f t="shared" si="50"/>
        <v>0</v>
      </c>
      <c r="H136" s="293">
        <f t="shared" si="50"/>
        <v>0</v>
      </c>
      <c r="I136" s="313">
        <f t="shared" si="50"/>
        <v>0</v>
      </c>
      <c r="J136" s="293">
        <f t="shared" si="50"/>
        <v>0</v>
      </c>
      <c r="K136" s="313">
        <f t="shared" si="50"/>
        <v>0</v>
      </c>
      <c r="L136" s="293">
        <f t="shared" si="50"/>
        <v>0</v>
      </c>
      <c r="M136" s="293">
        <f t="shared" si="50"/>
        <v>0</v>
      </c>
      <c r="N136" s="293">
        <f t="shared" si="50"/>
        <v>0</v>
      </c>
      <c r="O136" s="293">
        <f t="shared" si="50"/>
        <v>0.49</v>
      </c>
      <c r="P136" s="293">
        <f t="shared" si="50"/>
        <v>-0.49</v>
      </c>
      <c r="Q136" s="313">
        <f t="shared" si="50"/>
        <v>0</v>
      </c>
      <c r="R136" s="293">
        <f t="shared" si="50"/>
        <v>0</v>
      </c>
      <c r="S136" s="293">
        <f t="shared" si="50"/>
        <v>0</v>
      </c>
      <c r="T136" s="313" t="e">
        <f t="shared" si="50"/>
        <v>#DIV/0!</v>
      </c>
      <c r="U136" s="293">
        <f t="shared" si="50"/>
        <v>0</v>
      </c>
      <c r="V136" s="293">
        <f t="shared" si="50"/>
        <v>0</v>
      </c>
      <c r="W136" s="293">
        <f t="shared" si="50"/>
        <v>0</v>
      </c>
      <c r="X136" s="313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5" t="s">
        <v>157</v>
      </c>
      <c r="C137" s="292">
        <v>13030200</v>
      </c>
      <c r="D137" s="293">
        <f>D18</f>
        <v>235.6</v>
      </c>
      <c r="E137" s="293">
        <f aca="true" t="shared" si="52" ref="E137:X137">E18</f>
        <v>235.6</v>
      </c>
      <c r="F137" s="293">
        <f t="shared" si="52"/>
        <v>0</v>
      </c>
      <c r="G137" s="294">
        <f t="shared" si="52"/>
        <v>0</v>
      </c>
      <c r="H137" s="293">
        <f t="shared" si="52"/>
        <v>0</v>
      </c>
      <c r="I137" s="313" t="e">
        <f t="shared" si="52"/>
        <v>#DIV/0!</v>
      </c>
      <c r="J137" s="293">
        <f t="shared" si="52"/>
        <v>-235.6</v>
      </c>
      <c r="K137" s="313">
        <f t="shared" si="52"/>
        <v>0</v>
      </c>
      <c r="L137" s="293">
        <f t="shared" si="52"/>
        <v>0</v>
      </c>
      <c r="M137" s="293">
        <f t="shared" si="52"/>
        <v>0</v>
      </c>
      <c r="N137" s="293">
        <f t="shared" si="52"/>
        <v>0</v>
      </c>
      <c r="O137" s="293">
        <f t="shared" si="52"/>
        <v>220.59</v>
      </c>
      <c r="P137" s="293">
        <f t="shared" si="52"/>
        <v>15.009999999999991</v>
      </c>
      <c r="Q137" s="313">
        <f t="shared" si="52"/>
        <v>1.0680447889750215</v>
      </c>
      <c r="R137" s="293">
        <f t="shared" si="52"/>
        <v>0</v>
      </c>
      <c r="S137" s="293">
        <f t="shared" si="52"/>
        <v>0</v>
      </c>
      <c r="T137" s="313" t="e">
        <f t="shared" si="52"/>
        <v>#DIV/0!</v>
      </c>
      <c r="U137" s="293">
        <f t="shared" si="52"/>
        <v>0</v>
      </c>
      <c r="V137" s="293">
        <f t="shared" si="52"/>
        <v>0</v>
      </c>
      <c r="W137" s="293">
        <f t="shared" si="52"/>
        <v>0</v>
      </c>
      <c r="X137" s="313" t="e">
        <f t="shared" si="52"/>
        <v>#DIV/0!</v>
      </c>
      <c r="Y137" s="199" t="e">
        <f t="shared" si="51"/>
        <v>#DIV/0!</v>
      </c>
    </row>
    <row r="138" spans="2:25" ht="15" hidden="1">
      <c r="B138" s="296" t="s">
        <v>51</v>
      </c>
      <c r="C138" s="297">
        <v>21080500</v>
      </c>
      <c r="D138" s="298">
        <f>D56</f>
        <v>158</v>
      </c>
      <c r="E138" s="298">
        <f aca="true" t="shared" si="53" ref="E138:X138">E56</f>
        <v>158</v>
      </c>
      <c r="F138" s="298">
        <f t="shared" si="53"/>
        <v>0</v>
      </c>
      <c r="G138" s="299">
        <f t="shared" si="53"/>
        <v>0</v>
      </c>
      <c r="H138" s="298">
        <f t="shared" si="53"/>
        <v>0</v>
      </c>
      <c r="I138" s="330" t="e">
        <f t="shared" si="53"/>
        <v>#DIV/0!</v>
      </c>
      <c r="J138" s="298">
        <f t="shared" si="53"/>
        <v>-158</v>
      </c>
      <c r="K138" s="330">
        <f t="shared" si="53"/>
        <v>0</v>
      </c>
      <c r="L138" s="298">
        <f t="shared" si="53"/>
        <v>0</v>
      </c>
      <c r="M138" s="298">
        <f t="shared" si="53"/>
        <v>0</v>
      </c>
      <c r="N138" s="298">
        <f t="shared" si="53"/>
        <v>0</v>
      </c>
      <c r="O138" s="298">
        <f t="shared" si="53"/>
        <v>153.3</v>
      </c>
      <c r="P138" s="298">
        <f t="shared" si="53"/>
        <v>4.699999999999989</v>
      </c>
      <c r="Q138" s="330">
        <f t="shared" si="53"/>
        <v>1.030658838878017</v>
      </c>
      <c r="R138" s="298">
        <f t="shared" si="53"/>
        <v>14.87</v>
      </c>
      <c r="S138" s="298">
        <f t="shared" si="53"/>
        <v>-14.87</v>
      </c>
      <c r="T138" s="330">
        <f t="shared" si="53"/>
        <v>0</v>
      </c>
      <c r="U138" s="298">
        <f t="shared" si="53"/>
        <v>0</v>
      </c>
      <c r="V138" s="298">
        <f t="shared" si="53"/>
        <v>0</v>
      </c>
      <c r="W138" s="298">
        <f t="shared" si="53"/>
        <v>0</v>
      </c>
      <c r="X138" s="313" t="e">
        <f t="shared" si="53"/>
        <v>#DIV/0!</v>
      </c>
      <c r="Y138" s="199">
        <f t="shared" si="51"/>
        <v>-1.030658838878017</v>
      </c>
    </row>
    <row r="139" spans="2:25" ht="30.75" hidden="1">
      <c r="B139" s="300" t="s">
        <v>34</v>
      </c>
      <c r="C139" s="301">
        <v>21080900</v>
      </c>
      <c r="D139" s="302">
        <f>D57</f>
        <v>13</v>
      </c>
      <c r="E139" s="302">
        <f aca="true" t="shared" si="54" ref="E139:X139">E57</f>
        <v>13</v>
      </c>
      <c r="F139" s="302">
        <f t="shared" si="54"/>
        <v>2</v>
      </c>
      <c r="G139" s="303">
        <f t="shared" si="54"/>
        <v>2.02</v>
      </c>
      <c r="H139" s="302">
        <f t="shared" si="54"/>
        <v>0.020000000000000018</v>
      </c>
      <c r="I139" s="331">
        <f t="shared" si="54"/>
        <v>1.01</v>
      </c>
      <c r="J139" s="302">
        <f t="shared" si="54"/>
        <v>-10.98</v>
      </c>
      <c r="K139" s="331">
        <f t="shared" si="54"/>
        <v>0.1553846153846154</v>
      </c>
      <c r="L139" s="302">
        <f t="shared" si="54"/>
        <v>0</v>
      </c>
      <c r="M139" s="302">
        <f t="shared" si="54"/>
        <v>0</v>
      </c>
      <c r="N139" s="302">
        <f t="shared" si="54"/>
        <v>0</v>
      </c>
      <c r="O139" s="302">
        <f t="shared" si="54"/>
        <v>12.95</v>
      </c>
      <c r="P139" s="302">
        <f t="shared" si="54"/>
        <v>0.05000000000000071</v>
      </c>
      <c r="Q139" s="331">
        <f t="shared" si="54"/>
        <v>1.0038610038610039</v>
      </c>
      <c r="R139" s="302">
        <f t="shared" si="54"/>
        <v>0</v>
      </c>
      <c r="S139" s="302">
        <f t="shared" si="54"/>
        <v>2.02</v>
      </c>
      <c r="T139" s="331">
        <f t="shared" si="54"/>
        <v>0</v>
      </c>
      <c r="U139" s="302">
        <f t="shared" si="54"/>
        <v>2</v>
      </c>
      <c r="V139" s="302">
        <f t="shared" si="54"/>
        <v>2.02</v>
      </c>
      <c r="W139" s="302">
        <f t="shared" si="54"/>
        <v>0.020000000000000018</v>
      </c>
      <c r="X139" s="333">
        <f t="shared" si="54"/>
        <v>1.01</v>
      </c>
      <c r="Y139" s="199">
        <f t="shared" si="51"/>
        <v>-1.0038610038610039</v>
      </c>
    </row>
    <row r="140" spans="2:25" ht="15" hidden="1">
      <c r="B140" s="295" t="s">
        <v>16</v>
      </c>
      <c r="C140" s="292">
        <v>21081100</v>
      </c>
      <c r="D140" s="293">
        <f>D58</f>
        <v>744</v>
      </c>
      <c r="E140" s="293">
        <f aca="true" t="shared" si="55" ref="E140:X140">E58</f>
        <v>744</v>
      </c>
      <c r="F140" s="293">
        <f t="shared" si="55"/>
        <v>28.43</v>
      </c>
      <c r="G140" s="294">
        <f t="shared" si="55"/>
        <v>28.43</v>
      </c>
      <c r="H140" s="293">
        <f t="shared" si="55"/>
        <v>0</v>
      </c>
      <c r="I140" s="313">
        <f t="shared" si="55"/>
        <v>1</v>
      </c>
      <c r="J140" s="293">
        <f t="shared" si="55"/>
        <v>-715.57</v>
      </c>
      <c r="K140" s="313">
        <f t="shared" si="55"/>
        <v>0.03821236559139785</v>
      </c>
      <c r="L140" s="293">
        <f t="shared" si="55"/>
        <v>0</v>
      </c>
      <c r="M140" s="293">
        <f t="shared" si="55"/>
        <v>0</v>
      </c>
      <c r="N140" s="293">
        <f t="shared" si="55"/>
        <v>0</v>
      </c>
      <c r="O140" s="293">
        <f t="shared" si="55"/>
        <v>705.31</v>
      </c>
      <c r="P140" s="293">
        <f t="shared" si="55"/>
        <v>38.690000000000055</v>
      </c>
      <c r="Q140" s="313">
        <f t="shared" si="55"/>
        <v>1.0548553118486907</v>
      </c>
      <c r="R140" s="293">
        <f t="shared" si="55"/>
        <v>11.17</v>
      </c>
      <c r="S140" s="293">
        <f t="shared" si="55"/>
        <v>17.259999999999998</v>
      </c>
      <c r="T140" s="313">
        <f t="shared" si="55"/>
        <v>2.5452103849597134</v>
      </c>
      <c r="U140" s="293">
        <f t="shared" si="55"/>
        <v>28.43</v>
      </c>
      <c r="V140" s="293">
        <f t="shared" si="55"/>
        <v>28.43</v>
      </c>
      <c r="W140" s="293">
        <f t="shared" si="55"/>
        <v>0</v>
      </c>
      <c r="X140" s="313">
        <f t="shared" si="55"/>
        <v>1</v>
      </c>
      <c r="Y140" s="199">
        <f t="shared" si="51"/>
        <v>1.4903550731110227</v>
      </c>
    </row>
    <row r="141" spans="2:25" ht="46.5" hidden="1">
      <c r="B141" s="295" t="s">
        <v>67</v>
      </c>
      <c r="C141" s="292">
        <v>21081500</v>
      </c>
      <c r="D141" s="293">
        <f>D59</f>
        <v>115.5</v>
      </c>
      <c r="E141" s="293">
        <f aca="true" t="shared" si="56" ref="E141:X141">E59</f>
        <v>115.5</v>
      </c>
      <c r="F141" s="293">
        <f t="shared" si="56"/>
        <v>0</v>
      </c>
      <c r="G141" s="294">
        <f t="shared" si="56"/>
        <v>-6.55</v>
      </c>
      <c r="H141" s="293">
        <f t="shared" si="56"/>
        <v>-6.55</v>
      </c>
      <c r="I141" s="313" t="e">
        <f t="shared" si="56"/>
        <v>#DIV/0!</v>
      </c>
      <c r="J141" s="293">
        <f t="shared" si="56"/>
        <v>-122.05</v>
      </c>
      <c r="K141" s="313">
        <f t="shared" si="56"/>
        <v>-0.05670995670995671</v>
      </c>
      <c r="L141" s="293">
        <f t="shared" si="56"/>
        <v>0</v>
      </c>
      <c r="M141" s="293">
        <f t="shared" si="56"/>
        <v>0</v>
      </c>
      <c r="N141" s="293">
        <f t="shared" si="56"/>
        <v>0</v>
      </c>
      <c r="O141" s="293">
        <f t="shared" si="56"/>
        <v>114.3</v>
      </c>
      <c r="P141" s="293">
        <f t="shared" si="56"/>
        <v>1.2000000000000028</v>
      </c>
      <c r="Q141" s="313">
        <f t="shared" si="56"/>
        <v>1.010498687664042</v>
      </c>
      <c r="R141" s="293">
        <f t="shared" si="56"/>
        <v>0</v>
      </c>
      <c r="S141" s="293">
        <f t="shared" si="56"/>
        <v>-6.55</v>
      </c>
      <c r="T141" s="313" t="e">
        <f t="shared" si="56"/>
        <v>#DIV/0!</v>
      </c>
      <c r="U141" s="293">
        <f t="shared" si="56"/>
        <v>0</v>
      </c>
      <c r="V141" s="293">
        <f t="shared" si="56"/>
        <v>-6.55</v>
      </c>
      <c r="W141" s="293">
        <f t="shared" si="56"/>
        <v>-6.55</v>
      </c>
      <c r="X141" s="313" t="e">
        <f t="shared" si="56"/>
        <v>#DIV/0!</v>
      </c>
      <c r="Y141" s="199" t="e">
        <f t="shared" si="51"/>
        <v>#DIV/0!</v>
      </c>
    </row>
    <row r="142" spans="2:25" ht="46.5" hidden="1">
      <c r="B142" s="295" t="s">
        <v>17</v>
      </c>
      <c r="C142" s="292" t="s">
        <v>18</v>
      </c>
      <c r="D142" s="293">
        <f>D71</f>
        <v>3</v>
      </c>
      <c r="E142" s="293">
        <f aca="true" t="shared" si="57" ref="E142:X142">E71</f>
        <v>3</v>
      </c>
      <c r="F142" s="293">
        <f t="shared" si="57"/>
        <v>0</v>
      </c>
      <c r="G142" s="294">
        <f t="shared" si="57"/>
        <v>0</v>
      </c>
      <c r="H142" s="293">
        <f t="shared" si="57"/>
        <v>0</v>
      </c>
      <c r="I142" s="313" t="e">
        <f t="shared" si="57"/>
        <v>#DIV/0!</v>
      </c>
      <c r="J142" s="293">
        <f t="shared" si="57"/>
        <v>-3</v>
      </c>
      <c r="K142" s="313">
        <f t="shared" si="57"/>
        <v>0</v>
      </c>
      <c r="L142" s="293">
        <f t="shared" si="57"/>
        <v>0</v>
      </c>
      <c r="M142" s="293">
        <f t="shared" si="57"/>
        <v>0</v>
      </c>
      <c r="N142" s="293">
        <f t="shared" si="57"/>
        <v>0</v>
      </c>
      <c r="O142" s="293">
        <f t="shared" si="57"/>
        <v>2.04</v>
      </c>
      <c r="P142" s="293">
        <f t="shared" si="57"/>
        <v>0.96</v>
      </c>
      <c r="Q142" s="313">
        <f t="shared" si="57"/>
        <v>1.4705882352941175</v>
      </c>
      <c r="R142" s="293">
        <f t="shared" si="57"/>
        <v>1.67</v>
      </c>
      <c r="S142" s="293">
        <f t="shared" si="57"/>
        <v>-1.67</v>
      </c>
      <c r="T142" s="313">
        <f t="shared" si="57"/>
        <v>0</v>
      </c>
      <c r="U142" s="293">
        <f t="shared" si="57"/>
        <v>0</v>
      </c>
      <c r="V142" s="293">
        <f t="shared" si="57"/>
        <v>0</v>
      </c>
      <c r="W142" s="293">
        <f t="shared" si="57"/>
        <v>0</v>
      </c>
      <c r="X142" s="313">
        <f t="shared" si="57"/>
        <v>0</v>
      </c>
      <c r="Y142" s="199">
        <f t="shared" si="51"/>
        <v>-1.4705882352941175</v>
      </c>
    </row>
    <row r="143" spans="2:25" ht="30.75" hidden="1">
      <c r="B143" s="304" t="s">
        <v>39</v>
      </c>
      <c r="C143" s="292">
        <v>31010200</v>
      </c>
      <c r="D143" s="305">
        <f>D77</f>
        <v>35</v>
      </c>
      <c r="E143" s="305">
        <f aca="true" t="shared" si="58" ref="E143:X143">E77</f>
        <v>35</v>
      </c>
      <c r="F143" s="305">
        <f t="shared" si="58"/>
        <v>3.77</v>
      </c>
      <c r="G143" s="306">
        <f t="shared" si="58"/>
        <v>3.77</v>
      </c>
      <c r="H143" s="305">
        <f t="shared" si="58"/>
        <v>0</v>
      </c>
      <c r="I143" s="332">
        <f t="shared" si="58"/>
        <v>1</v>
      </c>
      <c r="J143" s="305">
        <f t="shared" si="58"/>
        <v>-31.23</v>
      </c>
      <c r="K143" s="332">
        <f t="shared" si="58"/>
        <v>0.10771428571428572</v>
      </c>
      <c r="L143" s="305">
        <f t="shared" si="58"/>
        <v>0</v>
      </c>
      <c r="M143" s="305">
        <f t="shared" si="58"/>
        <v>0</v>
      </c>
      <c r="N143" s="305">
        <f t="shared" si="58"/>
        <v>0</v>
      </c>
      <c r="O143" s="305">
        <f t="shared" si="58"/>
        <v>34.22</v>
      </c>
      <c r="P143" s="305">
        <f t="shared" si="58"/>
        <v>0.7800000000000011</v>
      </c>
      <c r="Q143" s="332">
        <f t="shared" si="58"/>
        <v>1.0227936879018118</v>
      </c>
      <c r="R143" s="305">
        <f t="shared" si="58"/>
        <v>1.49</v>
      </c>
      <c r="S143" s="305">
        <f t="shared" si="58"/>
        <v>2.2800000000000002</v>
      </c>
      <c r="T143" s="332">
        <f t="shared" si="58"/>
        <v>2.530201342281879</v>
      </c>
      <c r="U143" s="305">
        <f t="shared" si="58"/>
        <v>3.77</v>
      </c>
      <c r="V143" s="305">
        <f t="shared" si="58"/>
        <v>3.77</v>
      </c>
      <c r="W143" s="305">
        <f t="shared" si="58"/>
        <v>0</v>
      </c>
      <c r="X143" s="332">
        <f t="shared" si="58"/>
        <v>1</v>
      </c>
      <c r="Y143" s="199">
        <f t="shared" si="51"/>
        <v>1.5074076543800674</v>
      </c>
    </row>
    <row r="144" spans="2:25" ht="30.75" hidden="1">
      <c r="B144" s="304" t="s">
        <v>49</v>
      </c>
      <c r="C144" s="292">
        <v>31020000</v>
      </c>
      <c r="D144" s="305">
        <f>D78</f>
        <v>0</v>
      </c>
      <c r="E144" s="305">
        <f aca="true" t="shared" si="59" ref="E144:X144">E78</f>
        <v>0</v>
      </c>
      <c r="F144" s="305">
        <f t="shared" si="59"/>
        <v>0</v>
      </c>
      <c r="G144" s="306">
        <f t="shared" si="59"/>
        <v>0</v>
      </c>
      <c r="H144" s="305">
        <f t="shared" si="59"/>
        <v>0</v>
      </c>
      <c r="I144" s="332" t="e">
        <f t="shared" si="59"/>
        <v>#DIV/0!</v>
      </c>
      <c r="J144" s="305">
        <f t="shared" si="59"/>
        <v>0</v>
      </c>
      <c r="K144" s="332">
        <f t="shared" si="59"/>
        <v>0</v>
      </c>
      <c r="L144" s="305">
        <f t="shared" si="59"/>
        <v>0</v>
      </c>
      <c r="M144" s="305">
        <f t="shared" si="59"/>
        <v>0</v>
      </c>
      <c r="N144" s="305">
        <f t="shared" si="59"/>
        <v>0</v>
      </c>
      <c r="O144" s="305">
        <f t="shared" si="59"/>
        <v>-4.86</v>
      </c>
      <c r="P144" s="305">
        <f t="shared" si="59"/>
        <v>4.86</v>
      </c>
      <c r="Q144" s="332">
        <f t="shared" si="59"/>
        <v>0</v>
      </c>
      <c r="R144" s="305">
        <f t="shared" si="59"/>
        <v>0</v>
      </c>
      <c r="S144" s="305">
        <f t="shared" si="59"/>
        <v>0</v>
      </c>
      <c r="T144" s="332" t="e">
        <f t="shared" si="59"/>
        <v>#DIV/0!</v>
      </c>
      <c r="U144" s="305">
        <f t="shared" si="59"/>
        <v>0</v>
      </c>
      <c r="V144" s="305">
        <f t="shared" si="59"/>
        <v>0</v>
      </c>
      <c r="W144" s="305">
        <f t="shared" si="59"/>
        <v>0</v>
      </c>
      <c r="X144" s="332">
        <f t="shared" si="59"/>
        <v>0</v>
      </c>
      <c r="Y144" s="199" t="e">
        <f t="shared" si="51"/>
        <v>#DIV/0!</v>
      </c>
    </row>
    <row r="145" spans="4:25" ht="15" hidden="1">
      <c r="D145" s="309">
        <f>SUM(D136:D144)</f>
        <v>1304.1</v>
      </c>
      <c r="E145" s="309">
        <f>SUM(E136:E144)</f>
        <v>1304.1</v>
      </c>
      <c r="F145" s="309">
        <f>SUM(F136:F144)</f>
        <v>34.2</v>
      </c>
      <c r="G145" s="349">
        <f>SUM(G136:G144)</f>
        <v>27.669999999999998</v>
      </c>
      <c r="H145" s="309">
        <f>SUM(H136:H144)</f>
        <v>-6.529999999999999</v>
      </c>
      <c r="I145" s="189">
        <f>G145/F145</f>
        <v>0.80906432748538</v>
      </c>
      <c r="J145" s="309">
        <f aca="true" t="shared" si="60" ref="J145:P145">SUM(J136:J144)</f>
        <v>-1276.43</v>
      </c>
      <c r="K145" s="189">
        <f t="shared" si="60"/>
        <v>0.24460130998034224</v>
      </c>
      <c r="L145" s="309">
        <f t="shared" si="60"/>
        <v>0</v>
      </c>
      <c r="M145" s="309">
        <f t="shared" si="60"/>
        <v>0</v>
      </c>
      <c r="N145" s="309">
        <f t="shared" si="60"/>
        <v>0</v>
      </c>
      <c r="O145" s="309">
        <f t="shared" si="60"/>
        <v>1238.34</v>
      </c>
      <c r="P145" s="309">
        <f t="shared" si="60"/>
        <v>65.76000000000005</v>
      </c>
      <c r="Q145" s="189">
        <f>E145/O145</f>
        <v>1.053103348030428</v>
      </c>
      <c r="R145" s="309">
        <f>SUM(R136:R144)</f>
        <v>29.2</v>
      </c>
      <c r="S145" s="309">
        <f>SUM(S136:S144)</f>
        <v>-1.5300000000000011</v>
      </c>
      <c r="T145" s="189">
        <f>G145/R145</f>
        <v>0.9476027397260274</v>
      </c>
      <c r="U145" s="309">
        <f>SUM(U136:U144)</f>
        <v>34.2</v>
      </c>
      <c r="V145" s="309">
        <f>SUM(V136:V144)</f>
        <v>27.669999999999998</v>
      </c>
      <c r="W145" s="309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0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1" t="s">
        <v>89</v>
      </c>
      <c r="C148" s="312">
        <v>22010300</v>
      </c>
      <c r="D148" s="293">
        <f>D60</f>
        <v>1284</v>
      </c>
      <c r="E148" s="293">
        <f aca="true" t="shared" si="61" ref="E148:X148">E60</f>
        <v>1284</v>
      </c>
      <c r="F148" s="293">
        <f t="shared" si="61"/>
        <v>89.19</v>
      </c>
      <c r="G148" s="293">
        <f t="shared" si="61"/>
        <v>89.19</v>
      </c>
      <c r="H148" s="293">
        <f t="shared" si="61"/>
        <v>0</v>
      </c>
      <c r="I148" s="313">
        <f t="shared" si="61"/>
        <v>1</v>
      </c>
      <c r="J148" s="293">
        <f t="shared" si="61"/>
        <v>-1194.81</v>
      </c>
      <c r="K148" s="313">
        <f t="shared" si="61"/>
        <v>0.0694626168224299</v>
      </c>
      <c r="L148" s="293">
        <f t="shared" si="61"/>
        <v>0</v>
      </c>
      <c r="M148" s="293">
        <f t="shared" si="61"/>
        <v>0</v>
      </c>
      <c r="N148" s="293">
        <f t="shared" si="61"/>
        <v>0</v>
      </c>
      <c r="O148" s="293">
        <f t="shared" si="61"/>
        <v>1205.14</v>
      </c>
      <c r="P148" s="293">
        <f t="shared" si="61"/>
        <v>78.8599999999999</v>
      </c>
      <c r="Q148" s="313">
        <f t="shared" si="61"/>
        <v>1.0654363808354215</v>
      </c>
      <c r="R148" s="293">
        <f t="shared" si="61"/>
        <v>89.45</v>
      </c>
      <c r="S148" s="293">
        <f t="shared" si="61"/>
        <v>-0.2600000000000051</v>
      </c>
      <c r="T148" s="313">
        <f t="shared" si="61"/>
        <v>0.9970933482392398</v>
      </c>
      <c r="U148" s="293">
        <f t="shared" si="61"/>
        <v>89.19</v>
      </c>
      <c r="V148" s="293">
        <f t="shared" si="61"/>
        <v>89.19</v>
      </c>
      <c r="W148" s="293">
        <f t="shared" si="61"/>
        <v>0</v>
      </c>
      <c r="X148" s="313">
        <f t="shared" si="61"/>
        <v>1</v>
      </c>
      <c r="Y148" s="199">
        <f t="shared" si="51"/>
        <v>-0.06834303259618169</v>
      </c>
    </row>
    <row r="149" spans="2:25" ht="15" hidden="1">
      <c r="B149" s="311" t="s">
        <v>106</v>
      </c>
      <c r="C149" s="312">
        <v>22010200</v>
      </c>
      <c r="D149" s="293">
        <f>D61</f>
        <v>0</v>
      </c>
      <c r="E149" s="293">
        <f aca="true" t="shared" si="62" ref="E149:X149">E61</f>
        <v>0</v>
      </c>
      <c r="F149" s="293">
        <f t="shared" si="62"/>
        <v>0</v>
      </c>
      <c r="G149" s="293">
        <f t="shared" si="62"/>
        <v>0</v>
      </c>
      <c r="H149" s="293">
        <f t="shared" si="62"/>
        <v>0</v>
      </c>
      <c r="I149" s="313" t="e">
        <f t="shared" si="62"/>
        <v>#DIV/0!</v>
      </c>
      <c r="J149" s="293">
        <f t="shared" si="62"/>
        <v>0</v>
      </c>
      <c r="K149" s="313" t="e">
        <f t="shared" si="62"/>
        <v>#DIV/0!</v>
      </c>
      <c r="L149" s="293">
        <f t="shared" si="62"/>
        <v>0</v>
      </c>
      <c r="M149" s="293">
        <f t="shared" si="62"/>
        <v>0</v>
      </c>
      <c r="N149" s="293">
        <f t="shared" si="62"/>
        <v>0</v>
      </c>
      <c r="O149" s="293">
        <f t="shared" si="62"/>
        <v>23.38</v>
      </c>
      <c r="P149" s="293">
        <f t="shared" si="62"/>
        <v>-23.38</v>
      </c>
      <c r="Q149" s="313">
        <f t="shared" si="62"/>
        <v>0</v>
      </c>
      <c r="R149" s="293">
        <f t="shared" si="62"/>
        <v>0</v>
      </c>
      <c r="S149" s="293">
        <f t="shared" si="62"/>
        <v>0</v>
      </c>
      <c r="T149" s="313">
        <f t="shared" si="62"/>
        <v>0</v>
      </c>
      <c r="U149" s="293">
        <f t="shared" si="62"/>
        <v>0</v>
      </c>
      <c r="V149" s="293">
        <f t="shared" si="62"/>
        <v>0</v>
      </c>
      <c r="W149" s="293">
        <f t="shared" si="62"/>
        <v>0</v>
      </c>
      <c r="X149" s="313" t="e">
        <f t="shared" si="62"/>
        <v>#DIV/0!</v>
      </c>
      <c r="Y149" s="199">
        <f t="shared" si="51"/>
        <v>0</v>
      </c>
    </row>
    <row r="150" spans="2:25" ht="15" hidden="1">
      <c r="B150" s="314" t="s">
        <v>65</v>
      </c>
      <c r="C150" s="315">
        <v>22012500</v>
      </c>
      <c r="D150" s="316">
        <f>D62</f>
        <v>21260</v>
      </c>
      <c r="E150" s="316">
        <f aca="true" t="shared" si="63" ref="E150:X150">E62</f>
        <v>21260</v>
      </c>
      <c r="F150" s="316">
        <f t="shared" si="63"/>
        <v>1890</v>
      </c>
      <c r="G150" s="316">
        <f t="shared" si="63"/>
        <v>1894.1</v>
      </c>
      <c r="H150" s="316">
        <f t="shared" si="63"/>
        <v>4.099999999999909</v>
      </c>
      <c r="I150" s="317">
        <f t="shared" si="63"/>
        <v>1.002169312169312</v>
      </c>
      <c r="J150" s="316">
        <f t="shared" si="63"/>
        <v>-19365.9</v>
      </c>
      <c r="K150" s="317">
        <f t="shared" si="63"/>
        <v>0.08909219190968955</v>
      </c>
      <c r="L150" s="316">
        <f t="shared" si="63"/>
        <v>0</v>
      </c>
      <c r="M150" s="316">
        <f t="shared" si="63"/>
        <v>0</v>
      </c>
      <c r="N150" s="316">
        <f t="shared" si="63"/>
        <v>0</v>
      </c>
      <c r="O150" s="316">
        <f t="shared" si="63"/>
        <v>20110.14</v>
      </c>
      <c r="P150" s="316">
        <f t="shared" si="63"/>
        <v>1149.8600000000006</v>
      </c>
      <c r="Q150" s="317">
        <f t="shared" si="63"/>
        <v>1.0571781200926498</v>
      </c>
      <c r="R150" s="316">
        <f t="shared" si="63"/>
        <v>1052.56</v>
      </c>
      <c r="S150" s="316">
        <f t="shared" si="63"/>
        <v>841.54</v>
      </c>
      <c r="T150" s="317">
        <f t="shared" si="63"/>
        <v>1.7995173671809683</v>
      </c>
      <c r="U150" s="316">
        <f t="shared" si="63"/>
        <v>1890</v>
      </c>
      <c r="V150" s="316">
        <f t="shared" si="63"/>
        <v>1894.1</v>
      </c>
      <c r="W150" s="316">
        <f t="shared" si="63"/>
        <v>4.099999999999909</v>
      </c>
      <c r="X150" s="317">
        <f t="shared" si="63"/>
        <v>1.002169312169312</v>
      </c>
      <c r="Y150" s="199">
        <f t="shared" si="51"/>
        <v>0.7423392470883186</v>
      </c>
    </row>
    <row r="151" spans="2:25" ht="30.75" hidden="1">
      <c r="B151" s="314" t="s">
        <v>86</v>
      </c>
      <c r="C151" s="315">
        <v>22012600</v>
      </c>
      <c r="D151" s="316">
        <f>D63</f>
        <v>767</v>
      </c>
      <c r="E151" s="316">
        <f aca="true" t="shared" si="64" ref="E151:X151">E63</f>
        <v>767</v>
      </c>
      <c r="F151" s="316">
        <f t="shared" si="64"/>
        <v>57</v>
      </c>
      <c r="G151" s="316">
        <f t="shared" si="64"/>
        <v>59.37</v>
      </c>
      <c r="H151" s="316">
        <f t="shared" si="64"/>
        <v>2.3699999999999974</v>
      </c>
      <c r="I151" s="317">
        <f t="shared" si="64"/>
        <v>1.041578947368421</v>
      </c>
      <c r="J151" s="316">
        <f t="shared" si="64"/>
        <v>-707.63</v>
      </c>
      <c r="K151" s="317">
        <f t="shared" si="64"/>
        <v>0.07740547588005214</v>
      </c>
      <c r="L151" s="316">
        <f t="shared" si="64"/>
        <v>0</v>
      </c>
      <c r="M151" s="316">
        <f t="shared" si="64"/>
        <v>0</v>
      </c>
      <c r="N151" s="316">
        <f t="shared" si="64"/>
        <v>0</v>
      </c>
      <c r="O151" s="316">
        <f t="shared" si="64"/>
        <v>710.04</v>
      </c>
      <c r="P151" s="316">
        <f t="shared" si="64"/>
        <v>56.960000000000036</v>
      </c>
      <c r="Q151" s="317">
        <f t="shared" si="64"/>
        <v>1.0802208326291478</v>
      </c>
      <c r="R151" s="316">
        <f t="shared" si="64"/>
        <v>44.53</v>
      </c>
      <c r="S151" s="316">
        <f t="shared" si="64"/>
        <v>14.839999999999996</v>
      </c>
      <c r="T151" s="317">
        <f t="shared" si="64"/>
        <v>1.3332584774309453</v>
      </c>
      <c r="U151" s="316">
        <f t="shared" si="64"/>
        <v>57</v>
      </c>
      <c r="V151" s="316">
        <f t="shared" si="64"/>
        <v>59.37</v>
      </c>
      <c r="W151" s="316">
        <f t="shared" si="64"/>
        <v>2.3699999999999974</v>
      </c>
      <c r="X151" s="317">
        <f t="shared" si="64"/>
        <v>1.041578947368421</v>
      </c>
      <c r="Y151" s="199">
        <f t="shared" si="51"/>
        <v>0.25303764480179747</v>
      </c>
    </row>
    <row r="152" spans="2:25" ht="30.75" hidden="1">
      <c r="B152" s="314" t="s">
        <v>90</v>
      </c>
      <c r="C152" s="315">
        <v>22012900</v>
      </c>
      <c r="D152" s="316">
        <f>D64</f>
        <v>44</v>
      </c>
      <c r="E152" s="316">
        <f aca="true" t="shared" si="65" ref="E152:X152">E64</f>
        <v>44</v>
      </c>
      <c r="F152" s="316">
        <f t="shared" si="65"/>
        <v>1</v>
      </c>
      <c r="G152" s="316">
        <f t="shared" si="65"/>
        <v>1.06</v>
      </c>
      <c r="H152" s="316">
        <f t="shared" si="65"/>
        <v>0.06000000000000005</v>
      </c>
      <c r="I152" s="317">
        <f t="shared" si="65"/>
        <v>1.06</v>
      </c>
      <c r="J152" s="316">
        <f t="shared" si="65"/>
        <v>-42.94</v>
      </c>
      <c r="K152" s="317">
        <f t="shared" si="65"/>
        <v>0.024090909090909093</v>
      </c>
      <c r="L152" s="316">
        <f t="shared" si="65"/>
        <v>0</v>
      </c>
      <c r="M152" s="316">
        <f t="shared" si="65"/>
        <v>0</v>
      </c>
      <c r="N152" s="316">
        <f t="shared" si="65"/>
        <v>0</v>
      </c>
      <c r="O152" s="316">
        <f t="shared" si="65"/>
        <v>41.44</v>
      </c>
      <c r="P152" s="316">
        <f t="shared" si="65"/>
        <v>2.5600000000000023</v>
      </c>
      <c r="Q152" s="317">
        <f t="shared" si="65"/>
        <v>1.0617760617760619</v>
      </c>
      <c r="R152" s="316">
        <f t="shared" si="65"/>
        <v>0</v>
      </c>
      <c r="S152" s="316">
        <f t="shared" si="65"/>
        <v>1.06</v>
      </c>
      <c r="T152" s="317" t="e">
        <f t="shared" si="65"/>
        <v>#DIV/0!</v>
      </c>
      <c r="U152" s="316">
        <f t="shared" si="65"/>
        <v>1</v>
      </c>
      <c r="V152" s="316">
        <f t="shared" si="65"/>
        <v>1.06</v>
      </c>
      <c r="W152" s="316">
        <f t="shared" si="65"/>
        <v>0.06000000000000005</v>
      </c>
      <c r="X152" s="317">
        <f t="shared" si="65"/>
        <v>1.06</v>
      </c>
      <c r="Y152" s="199" t="e">
        <f t="shared" si="51"/>
        <v>#DIV/0!</v>
      </c>
    </row>
    <row r="153" spans="2:25" ht="15" hidden="1">
      <c r="B153" s="310" t="s">
        <v>158</v>
      </c>
      <c r="C153" s="318">
        <v>22010000</v>
      </c>
      <c r="D153" s="309">
        <f>SUM(D148:D152)</f>
        <v>23355</v>
      </c>
      <c r="E153" s="309">
        <f aca="true" t="shared" si="66" ref="E153:W153">SUM(E148:E152)</f>
        <v>23355</v>
      </c>
      <c r="F153" s="309">
        <f t="shared" si="66"/>
        <v>2037.19</v>
      </c>
      <c r="G153" s="309">
        <f t="shared" si="66"/>
        <v>2043.7199999999998</v>
      </c>
      <c r="H153" s="309">
        <f t="shared" si="66"/>
        <v>6.529999999999907</v>
      </c>
      <c r="I153" s="189">
        <f>G153/F153</f>
        <v>1.0032053956675615</v>
      </c>
      <c r="J153" s="309">
        <f t="shared" si="66"/>
        <v>-21311.280000000002</v>
      </c>
      <c r="K153" s="189">
        <f>G153/E153</f>
        <v>0.0875067437379576</v>
      </c>
      <c r="L153" s="309">
        <f t="shared" si="66"/>
        <v>0</v>
      </c>
      <c r="M153" s="309">
        <f t="shared" si="66"/>
        <v>0</v>
      </c>
      <c r="N153" s="309">
        <f t="shared" si="66"/>
        <v>0</v>
      </c>
      <c r="O153" s="309">
        <f t="shared" si="66"/>
        <v>22090.14</v>
      </c>
      <c r="P153" s="309">
        <f t="shared" si="66"/>
        <v>1264.8600000000006</v>
      </c>
      <c r="Q153" s="189">
        <f>E153/O153</f>
        <v>1.0572590304995804</v>
      </c>
      <c r="R153" s="309">
        <f t="shared" si="66"/>
        <v>1186.54</v>
      </c>
      <c r="S153" s="309">
        <f t="shared" si="66"/>
        <v>857.18</v>
      </c>
      <c r="T153" s="189">
        <f>G153/R153</f>
        <v>1.7224198088560014</v>
      </c>
      <c r="U153" s="309">
        <f t="shared" si="66"/>
        <v>2037.19</v>
      </c>
      <c r="V153" s="309">
        <f t="shared" si="66"/>
        <v>2043.7199999999998</v>
      </c>
      <c r="W153" s="309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0" t="s">
        <v>159</v>
      </c>
      <c r="D156" s="4"/>
      <c r="F156" s="78"/>
      <c r="G156" s="4"/>
      <c r="Y156" s="199"/>
    </row>
    <row r="157" spans="2:25" ht="15" hidden="1">
      <c r="B157" s="319" t="s">
        <v>13</v>
      </c>
      <c r="C157" s="292" t="s">
        <v>19</v>
      </c>
      <c r="D157" s="308">
        <f>D72</f>
        <v>8170</v>
      </c>
      <c r="E157" s="308">
        <f aca="true" t="shared" si="67" ref="E157:X157">E72</f>
        <v>8170</v>
      </c>
      <c r="F157" s="308">
        <f t="shared" si="67"/>
        <v>568.65</v>
      </c>
      <c r="G157" s="308">
        <f t="shared" si="67"/>
        <v>568.65</v>
      </c>
      <c r="H157" s="308">
        <f t="shared" si="67"/>
        <v>0</v>
      </c>
      <c r="I157" s="307">
        <f t="shared" si="67"/>
        <v>1</v>
      </c>
      <c r="J157" s="308">
        <f t="shared" si="67"/>
        <v>-7601.35</v>
      </c>
      <c r="K157" s="307">
        <f t="shared" si="67"/>
        <v>0.06960220318237453</v>
      </c>
      <c r="L157" s="308">
        <f t="shared" si="67"/>
        <v>0</v>
      </c>
      <c r="M157" s="308">
        <f t="shared" si="67"/>
        <v>0</v>
      </c>
      <c r="N157" s="308">
        <f t="shared" si="67"/>
        <v>0</v>
      </c>
      <c r="O157" s="308">
        <f t="shared" si="67"/>
        <v>8086.92</v>
      </c>
      <c r="P157" s="308">
        <f t="shared" si="67"/>
        <v>83.07999999999993</v>
      </c>
      <c r="Q157" s="307">
        <f t="shared" si="67"/>
        <v>1.0102733797292418</v>
      </c>
      <c r="R157" s="308">
        <f t="shared" si="67"/>
        <v>2247.33</v>
      </c>
      <c r="S157" s="308">
        <f t="shared" si="67"/>
        <v>-1678.6799999999998</v>
      </c>
      <c r="T157" s="307">
        <f t="shared" si="67"/>
        <v>0.2530335998718479</v>
      </c>
      <c r="U157" s="308">
        <f t="shared" si="67"/>
        <v>568.65</v>
      </c>
      <c r="V157" s="308">
        <f t="shared" si="67"/>
        <v>568.65</v>
      </c>
      <c r="W157" s="308">
        <f t="shared" si="67"/>
        <v>0</v>
      </c>
      <c r="X157" s="307">
        <f t="shared" si="67"/>
        <v>1</v>
      </c>
      <c r="Y157" s="199">
        <f t="shared" si="51"/>
        <v>-0.7572397798573939</v>
      </c>
    </row>
    <row r="158" spans="2:25" ht="46.5" hidden="1">
      <c r="B158" s="319" t="s">
        <v>38</v>
      </c>
      <c r="C158" s="292">
        <v>24061900</v>
      </c>
      <c r="D158" s="308">
        <f>D76</f>
        <v>174.4</v>
      </c>
      <c r="E158" s="308">
        <f aca="true" t="shared" si="68" ref="E158:X158">E76</f>
        <v>174.4</v>
      </c>
      <c r="F158" s="308">
        <f t="shared" si="68"/>
        <v>0</v>
      </c>
      <c r="G158" s="308">
        <f t="shared" si="68"/>
        <v>0</v>
      </c>
      <c r="H158" s="308">
        <f t="shared" si="68"/>
        <v>0</v>
      </c>
      <c r="I158" s="307" t="e">
        <f t="shared" si="68"/>
        <v>#DIV/0!</v>
      </c>
      <c r="J158" s="308">
        <f t="shared" si="68"/>
        <v>-174.4</v>
      </c>
      <c r="K158" s="307">
        <f t="shared" si="68"/>
        <v>0</v>
      </c>
      <c r="L158" s="308">
        <f t="shared" si="68"/>
        <v>0</v>
      </c>
      <c r="M158" s="308">
        <f t="shared" si="68"/>
        <v>0</v>
      </c>
      <c r="N158" s="308">
        <f t="shared" si="68"/>
        <v>0</v>
      </c>
      <c r="O158" s="308">
        <f t="shared" si="68"/>
        <v>142.18</v>
      </c>
      <c r="P158" s="308">
        <f t="shared" si="68"/>
        <v>32.22</v>
      </c>
      <c r="Q158" s="307">
        <f t="shared" si="68"/>
        <v>1.2266141510761006</v>
      </c>
      <c r="R158" s="308">
        <f t="shared" si="68"/>
        <v>32.89</v>
      </c>
      <c r="S158" s="308">
        <f t="shared" si="68"/>
        <v>-32.89</v>
      </c>
      <c r="T158" s="307">
        <f t="shared" si="68"/>
        <v>0</v>
      </c>
      <c r="U158" s="308">
        <f t="shared" si="68"/>
        <v>0</v>
      </c>
      <c r="V158" s="308">
        <f t="shared" si="68"/>
        <v>0</v>
      </c>
      <c r="W158" s="308">
        <f t="shared" si="68"/>
        <v>0</v>
      </c>
      <c r="X158" s="307" t="e">
        <f t="shared" si="68"/>
        <v>#DIV/0!</v>
      </c>
      <c r="Y158" s="199">
        <f t="shared" si="51"/>
        <v>-1.2266141510761006</v>
      </c>
    </row>
    <row r="159" spans="2:25" ht="15" hidden="1">
      <c r="B159" s="310" t="s">
        <v>159</v>
      </c>
      <c r="C159" s="320">
        <v>24060000</v>
      </c>
      <c r="D159" s="309">
        <f>SUM(D157:D158)</f>
        <v>8344.4</v>
      </c>
      <c r="E159" s="309">
        <f aca="true" t="shared" si="69" ref="E159:W159">SUM(E157:E158)</f>
        <v>8344.4</v>
      </c>
      <c r="F159" s="309">
        <f t="shared" si="69"/>
        <v>568.65</v>
      </c>
      <c r="G159" s="309">
        <f t="shared" si="69"/>
        <v>568.65</v>
      </c>
      <c r="H159" s="309">
        <f t="shared" si="69"/>
        <v>0</v>
      </c>
      <c r="I159" s="189">
        <f>G159/F159</f>
        <v>1</v>
      </c>
      <c r="J159" s="309">
        <f t="shared" si="69"/>
        <v>-7775.75</v>
      </c>
      <c r="K159" s="189">
        <f>G159/E159</f>
        <v>0.06814750011984085</v>
      </c>
      <c r="L159" s="309">
        <f t="shared" si="69"/>
        <v>0</v>
      </c>
      <c r="M159" s="309">
        <f t="shared" si="69"/>
        <v>0</v>
      </c>
      <c r="N159" s="309">
        <f t="shared" si="69"/>
        <v>0</v>
      </c>
      <c r="O159" s="309">
        <f t="shared" si="69"/>
        <v>8229.1</v>
      </c>
      <c r="P159" s="309">
        <f t="shared" si="69"/>
        <v>115.29999999999993</v>
      </c>
      <c r="Q159" s="189">
        <f>E159/O159</f>
        <v>1.0140112527493892</v>
      </c>
      <c r="R159" s="309">
        <f t="shared" si="69"/>
        <v>2280.22</v>
      </c>
      <c r="S159" s="309">
        <f t="shared" si="69"/>
        <v>-1711.57</v>
      </c>
      <c r="T159" s="189">
        <f>G159/R159</f>
        <v>0.24938383138469097</v>
      </c>
      <c r="U159" s="309">
        <f t="shared" si="69"/>
        <v>568.65</v>
      </c>
      <c r="V159" s="309">
        <f t="shared" si="69"/>
        <v>568.65</v>
      </c>
      <c r="W159" s="309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2018-04-27T06:54:05Z</cp:lastPrinted>
  <dcterms:created xsi:type="dcterms:W3CDTF">2003-07-28T11:27:56Z</dcterms:created>
  <dcterms:modified xsi:type="dcterms:W3CDTF">2018-04-27T07:48:00Z</dcterms:modified>
  <cp:category/>
  <cp:version/>
  <cp:contentType/>
  <cp:contentStatus/>
</cp:coreProperties>
</file>